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bejishvili\Desktop\"/>
    </mc:Choice>
  </mc:AlternateContent>
  <bookViews>
    <workbookView xWindow="0" yWindow="0" windowWidth="20430" windowHeight="7080" tabRatio="920" activeTab="1"/>
  </bookViews>
  <sheets>
    <sheet name="იანვარი 2018" sheetId="12" r:id="rId1"/>
    <sheet name="სულ დეკ ჩთ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8" l="1"/>
  <c r="F15" i="8"/>
  <c r="F16" i="8"/>
  <c r="F13" i="8"/>
  <c r="I17" i="8"/>
  <c r="I19" i="8" s="1"/>
  <c r="J17" i="8"/>
  <c r="J19" i="8" s="1"/>
  <c r="K17" i="8"/>
  <c r="K19" i="8" s="1"/>
  <c r="L17" i="8"/>
  <c r="L19" i="8" s="1"/>
  <c r="M17" i="8"/>
  <c r="M19" i="8" s="1"/>
  <c r="N17" i="8"/>
  <c r="N19" i="8" s="1"/>
  <c r="O17" i="8"/>
  <c r="O19" i="8" s="1"/>
  <c r="P17" i="8"/>
  <c r="P19" i="8" s="1"/>
  <c r="Q17" i="8"/>
  <c r="Q19" i="8" s="1"/>
  <c r="R17" i="8"/>
  <c r="R19" i="8" s="1"/>
  <c r="S17" i="8"/>
  <c r="S19" i="8" s="1"/>
  <c r="T17" i="8"/>
  <c r="T19" i="8" s="1"/>
  <c r="U17" i="8"/>
  <c r="U19" i="8" s="1"/>
  <c r="V17" i="8"/>
  <c r="V19" i="8" s="1"/>
  <c r="W17" i="8"/>
  <c r="W19" i="8" s="1"/>
  <c r="X17" i="8"/>
  <c r="X19" i="8" s="1"/>
  <c r="Y17" i="8"/>
  <c r="Y19" i="8" s="1"/>
  <c r="Z17" i="8"/>
  <c r="Z19" i="8" s="1"/>
  <c r="AA17" i="8"/>
  <c r="AA19" i="8" s="1"/>
  <c r="AB17" i="8"/>
  <c r="AB19" i="8" s="1"/>
  <c r="AC17" i="8"/>
  <c r="AC19" i="8" s="1"/>
  <c r="AD17" i="8"/>
  <c r="AD19" i="8" s="1"/>
  <c r="AE17" i="8"/>
  <c r="AE19" i="8" s="1"/>
  <c r="H17" i="8"/>
  <c r="H19" i="8" s="1"/>
  <c r="F10" i="8"/>
  <c r="F11" i="8"/>
  <c r="F12" i="8"/>
  <c r="F9" i="8"/>
  <c r="Z22" i="8" l="1"/>
  <c r="U22" i="8"/>
  <c r="H20" i="8"/>
  <c r="X22" i="8"/>
  <c r="H22" i="8"/>
  <c r="F46" i="12"/>
  <c r="F47" i="12"/>
  <c r="F48" i="12"/>
  <c r="F45" i="12"/>
  <c r="F42" i="12"/>
  <c r="F43" i="12"/>
  <c r="F44" i="12"/>
  <c r="F41" i="12"/>
  <c r="F38" i="12"/>
  <c r="F39" i="12"/>
  <c r="F40" i="12"/>
  <c r="F37" i="12"/>
  <c r="F34" i="12"/>
  <c r="F35" i="12"/>
  <c r="F36" i="12"/>
  <c r="F33" i="12"/>
  <c r="F30" i="12"/>
  <c r="F31" i="12"/>
  <c r="F32" i="12"/>
  <c r="F29" i="12"/>
  <c r="F26" i="12"/>
  <c r="F27" i="12"/>
  <c r="F28" i="12"/>
  <c r="F25" i="12"/>
  <c r="F22" i="12"/>
  <c r="F23" i="12"/>
  <c r="F24" i="12"/>
  <c r="F21" i="12"/>
  <c r="F18" i="12"/>
  <c r="F19" i="12"/>
  <c r="F20" i="12"/>
  <c r="F17" i="12"/>
  <c r="F14" i="12"/>
  <c r="F15" i="12"/>
  <c r="F16" i="12"/>
  <c r="F13" i="12"/>
  <c r="F10" i="12"/>
  <c r="F11" i="12"/>
  <c r="F12" i="12"/>
  <c r="F9" i="12"/>
  <c r="F6" i="12"/>
  <c r="F7" i="12"/>
  <c r="F8" i="12"/>
  <c r="F5" i="12"/>
  <c r="F6" i="8"/>
  <c r="F7" i="8"/>
  <c r="F8" i="8"/>
  <c r="F5" i="8"/>
  <c r="I49" i="12" l="1"/>
  <c r="I51" i="12" s="1"/>
  <c r="J49" i="12"/>
  <c r="J51" i="12" s="1"/>
  <c r="K49" i="12"/>
  <c r="K51" i="12" s="1"/>
  <c r="L49" i="12"/>
  <c r="L51" i="12" s="1"/>
  <c r="M49" i="12"/>
  <c r="M51" i="12" s="1"/>
  <c r="N49" i="12"/>
  <c r="N51" i="12" s="1"/>
  <c r="O49" i="12"/>
  <c r="O51" i="12" s="1"/>
  <c r="P49" i="12"/>
  <c r="P51" i="12" s="1"/>
  <c r="Q49" i="12"/>
  <c r="Q51" i="12" s="1"/>
  <c r="R49" i="12"/>
  <c r="R51" i="12" s="1"/>
  <c r="S49" i="12"/>
  <c r="S51" i="12" s="1"/>
  <c r="T49" i="12"/>
  <c r="T51" i="12" s="1"/>
  <c r="U49" i="12"/>
  <c r="U51" i="12" s="1"/>
  <c r="V49" i="12"/>
  <c r="V51" i="12" s="1"/>
  <c r="W49" i="12"/>
  <c r="W51" i="12" s="1"/>
  <c r="X49" i="12"/>
  <c r="X51" i="12" s="1"/>
  <c r="X54" i="12" s="1"/>
  <c r="Y49" i="12"/>
  <c r="Y51" i="12" s="1"/>
  <c r="Z49" i="12"/>
  <c r="Z51" i="12" s="1"/>
  <c r="AA49" i="12"/>
  <c r="AA51" i="12" s="1"/>
  <c r="AB49" i="12"/>
  <c r="AB51" i="12" s="1"/>
  <c r="AC49" i="12"/>
  <c r="AC51" i="12" s="1"/>
  <c r="AD49" i="12"/>
  <c r="AD51" i="12" s="1"/>
  <c r="AE49" i="12"/>
  <c r="AE51" i="12" s="1"/>
  <c r="H49" i="12"/>
  <c r="H51" i="12" s="1"/>
  <c r="H52" i="12" l="1"/>
  <c r="H54" i="12"/>
  <c r="Z54" i="12"/>
  <c r="U54" i="12"/>
</calcChain>
</file>

<file path=xl/sharedStrings.xml><?xml version="1.0" encoding="utf-8"?>
<sst xmlns="http://schemas.openxmlformats.org/spreadsheetml/2006/main" count="170" uniqueCount="65">
  <si>
    <t>რეგისტრირებული ბენეფიციარი სულ</t>
  </si>
  <si>
    <t>რეგისტრირებული ბენეფიციარი რეგიონების მიხედვით სულ</t>
  </si>
  <si>
    <t>ბენეფიციარი (აფთიაქში მიმართვიანობის მიხედვით</t>
  </si>
  <si>
    <t>გული</t>
  </si>
  <si>
    <t>დიაბეტი</t>
  </si>
  <si>
    <t>ფარისებრი</t>
  </si>
  <si>
    <t>ფილტვი</t>
  </si>
  <si>
    <t>რეგიონი</t>
  </si>
  <si>
    <t>სულ(ბენეფიციარი)</t>
  </si>
  <si>
    <t>ენაპი 20 მგ (ტაბლეტი)</t>
  </si>
  <si>
    <t>ენალაპრილი 10 მგ (ტაბლეტი)</t>
  </si>
  <si>
    <t>ლოზაპი 100 მგ (ტაბლეტი)</t>
  </si>
  <si>
    <t>ვარფარინ-ნიკომედი 2.5მგ (ტაბლეტი)</t>
  </si>
  <si>
    <t>ეგილოკი 100მგ (ტაბლეტი)</t>
  </si>
  <si>
    <t>დიგოქსინი გრინდექსი 0.25 მგ (ტაბლეტი)</t>
  </si>
  <si>
    <t>ატორისი 20მგ (ტაბლეტი)</t>
  </si>
  <si>
    <t>ზილტი 75მგ</t>
  </si>
  <si>
    <t>კორდარონი 200 მგ (ტაბლეტი)</t>
  </si>
  <si>
    <t>ვეროშპირონი 25 მგ (ტაბლეტი)</t>
  </si>
  <si>
    <t>სიოფორი 1000 მგ (ტაბლეტი)</t>
  </si>
  <si>
    <t>ამარილი 2 მგ (ტაბლეტი)</t>
  </si>
  <si>
    <t>დიაბეტონი MR 60მგ</t>
  </si>
  <si>
    <t>თიროზოლი 5მგ</t>
  </si>
  <si>
    <t>ლევოთიროქსინი</t>
  </si>
  <si>
    <t>პულმიკორტი 0.5 მგ 2 მლ (ფლაკონი)</t>
  </si>
  <si>
    <t>სალბუტამოლ ინტელი 200 შესხურება(1/200 ფლ.) (ფლაკონი)</t>
  </si>
  <si>
    <t>სერეტიდი 60 შესხურება(1/60 ფლ.) (ფლაკონი)</t>
  </si>
  <si>
    <t>ალბუტეროლის სულფატი 0.5 მლ 2.5 მგ (ფლაკონი)</t>
  </si>
  <si>
    <t>მედროლი 16 მგ (ტაბლეტი)</t>
  </si>
  <si>
    <t>იმერეთის მხარე</t>
  </si>
  <si>
    <t>აჭარა</t>
  </si>
  <si>
    <t>რაჭა–ლეჩხუმი და ქვემო სვანეთი</t>
  </si>
  <si>
    <t>კახეთი</t>
  </si>
  <si>
    <t>მცხეთა–მთიანეთი</t>
  </si>
  <si>
    <t>სამცხე ჯავახეთი</t>
  </si>
  <si>
    <t>შიდა ქართლი</t>
  </si>
  <si>
    <t>ქვემო ქართლი</t>
  </si>
  <si>
    <t>გახარჯული მედიკამენტის რაოდენობა სულ</t>
  </si>
  <si>
    <t>ერთეულის ღირებულბა</t>
  </si>
  <si>
    <t>ჯამი მედიაკმენტების მიხედვით</t>
  </si>
  <si>
    <t>სულ (ლარი)</t>
  </si>
  <si>
    <t>კომპონენტის მიხედვით</t>
  </si>
  <si>
    <t>დადგენილებით განსაზღვრული ბიუჯეტი</t>
  </si>
  <si>
    <t>შენიშვნა:</t>
  </si>
  <si>
    <t>პულმიკორტის და  ალბუტეროლის ხარჯვა /რეგისტრაცია დაბალია (სავარაუდოდ ამ კონტიგენტს არ აქვს ნებულაიზერი)</t>
  </si>
  <si>
    <t>დიაბეტი დეფიციტურია –ხარჯვა იქნებოდა უფრო მაღალი რომ შეგვეძლოს უზრუნველყოფა (ამარილი,დიაბეტონი ამოიწურა. დარჩენილია ერთეულ რაიონებში)</t>
  </si>
  <si>
    <t>გულის კომპონენტს აკლია 3 მედიკამენტი, შესაბამისად ხარჯვა არასრულყოფილია</t>
  </si>
  <si>
    <t>მედიკამენტი (ხარჯვა აფთიაქიდან აბი/ფლ)</t>
  </si>
  <si>
    <t>ბრეტარისი ჯენუეირი  322მკგ/დოზა</t>
  </si>
  <si>
    <t>მონოსანი 40მგ</t>
  </si>
  <si>
    <t>სამეგრელო–ზემო სვანეთი</t>
  </si>
  <si>
    <t>ფუროსემიდი 40მგ</t>
  </si>
  <si>
    <t>ამლოდიპინი 5მგ</t>
  </si>
  <si>
    <t>დიაგნოზების პროცენტული (%) გადანაწილება</t>
  </si>
  <si>
    <t>დიაგნოზი</t>
  </si>
  <si>
    <t>ბენეფიციარის რაოდენობა რეგისტრირებული მედიკამენტისმიხედვით</t>
  </si>
  <si>
    <t>გულ–სისხლძარღვთა</t>
  </si>
  <si>
    <t>გურიის მხარე</t>
  </si>
  <si>
    <t>თბილსიი</t>
  </si>
  <si>
    <t>1-31 დეკემბერი</t>
  </si>
  <si>
    <t xml:space="preserve"> 6 თვე ჯამურად</t>
  </si>
  <si>
    <t>იანვარი 2018</t>
  </si>
  <si>
    <t>თებერვალი 2018</t>
  </si>
  <si>
    <t>ჯამური თანხა  მედიაკმენტების მიხედვით</t>
  </si>
  <si>
    <t>ერთეულის ღირებულბა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</si>
</sst>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.00000000_);_(* \(#,##0.00000000\);_(* &quot;-&quot;??_);_(@_)"/>
    <numFmt numFmtId="166" formatCode="_(* #,##0.000_);_(* \(#,##0.000\);_(* &quot;-&quot;??_);_(@_)"/>
    <numFmt numFmtId="167" formatCode="_(* #,##0.0000000_);_(* \(#,##0.0000000\);_(* &quot;-&quot;??_);_(@_)"/>
    <numFmt numFmtId="168" formatCode="_(* #,##0.00000_);_(* \(#,##0.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Sylfaen"/>
      <family val="1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164" fontId="5" fillId="0" borderId="1" xfId="1" applyNumberFormat="1" applyFont="1" applyBorder="1"/>
    <xf numFmtId="165" fontId="5" fillId="0" borderId="1" xfId="1" applyNumberFormat="1" applyFont="1" applyBorder="1"/>
    <xf numFmtId="166" fontId="5" fillId="0" borderId="1" xfId="1" applyNumberFormat="1" applyFont="1" applyBorder="1"/>
    <xf numFmtId="43" fontId="5" fillId="0" borderId="1" xfId="1" applyFont="1" applyBorder="1" applyAlignment="1">
      <alignment horizontal="center"/>
    </xf>
    <xf numFmtId="43" fontId="5" fillId="0" borderId="1" xfId="1" applyFont="1" applyBorder="1"/>
    <xf numFmtId="167" fontId="5" fillId="0" borderId="1" xfId="1" applyNumberFormat="1" applyFont="1" applyBorder="1"/>
    <xf numFmtId="168" fontId="5" fillId="0" borderId="1" xfId="1" applyNumberFormat="1" applyFont="1" applyBorder="1"/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9" fontId="6" fillId="7" borderId="1" xfId="2" applyFont="1" applyFill="1" applyBorder="1" applyAlignment="1">
      <alignment horizontal="center" vertical="center" wrapText="1"/>
    </xf>
    <xf numFmtId="9" fontId="6" fillId="0" borderId="1" xfId="2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/>
    </xf>
    <xf numFmtId="164" fontId="8" fillId="0" borderId="1" xfId="1" applyNumberFormat="1" applyFont="1" applyBorder="1"/>
    <xf numFmtId="166" fontId="8" fillId="0" borderId="1" xfId="1" applyNumberFormat="1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43" fontId="5" fillId="0" borderId="1" xfId="1" applyFont="1" applyFill="1" applyBorder="1"/>
    <xf numFmtId="0" fontId="2" fillId="1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3" fontId="5" fillId="7" borderId="1" xfId="1" applyFont="1" applyFill="1" applyBorder="1"/>
    <xf numFmtId="0" fontId="5" fillId="7" borderId="1" xfId="0" applyFont="1" applyFill="1" applyBorder="1" applyAlignment="1">
      <alignment horizontal="right" wrapText="1"/>
    </xf>
    <xf numFmtId="0" fontId="5" fillId="7" borderId="1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9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top"/>
    </xf>
    <xf numFmtId="2" fontId="2" fillId="0" borderId="9" xfId="0" applyNumberFormat="1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textRotation="90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3" fillId="7" borderId="11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9" fontId="2" fillId="0" borderId="8" xfId="1" applyNumberFormat="1" applyFont="1" applyBorder="1" applyAlignment="1">
      <alignment horizontal="center" vertical="center" wrapText="1"/>
    </xf>
    <xf numFmtId="39" fontId="2" fillId="0" borderId="9" xfId="1" applyNumberFormat="1" applyFont="1" applyBorder="1" applyAlignment="1">
      <alignment horizontal="center" vertical="center" wrapText="1"/>
    </xf>
    <xf numFmtId="39" fontId="2" fillId="0" borderId="10" xfId="1" applyNumberFormat="1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9" fontId="6" fillId="2" borderId="4" xfId="2" applyFont="1" applyFill="1" applyBorder="1" applyAlignment="1">
      <alignment horizontal="center" vertical="center" wrapText="1"/>
    </xf>
    <xf numFmtId="9" fontId="6" fillId="2" borderId="7" xfId="2" applyFont="1" applyFill="1" applyBorder="1" applyAlignment="1">
      <alignment horizontal="center" vertical="center" wrapText="1"/>
    </xf>
    <xf numFmtId="9" fontId="6" fillId="2" borderId="11" xfId="2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U63"/>
  <sheetViews>
    <sheetView topLeftCell="I10" workbookViewId="0">
      <selection activeCell="H13" sqref="H13:AE16"/>
    </sheetView>
  </sheetViews>
  <sheetFormatPr defaultColWidth="8" defaultRowHeight="9" x14ac:dyDescent="0.25"/>
  <cols>
    <col min="1" max="1" width="5.7109375" style="33" customWidth="1"/>
    <col min="2" max="6" width="8" style="33"/>
    <col min="7" max="7" width="5.85546875" style="33" customWidth="1"/>
    <col min="8" max="18" width="8" style="33"/>
    <col min="19" max="19" width="9.140625" style="33" customWidth="1"/>
    <col min="20" max="28" width="8" style="33"/>
    <col min="29" max="30" width="6.7109375" style="33" customWidth="1"/>
    <col min="31" max="31" width="6.28515625" style="33" customWidth="1"/>
    <col min="32" max="16384" width="8" style="33"/>
  </cols>
  <sheetData>
    <row r="1" spans="1:31" ht="27" customHeight="1" x14ac:dyDescent="0.25">
      <c r="A1" s="48" t="s">
        <v>59</v>
      </c>
      <c r="B1" s="48"/>
      <c r="C1" s="48"/>
      <c r="D1" s="48"/>
      <c r="E1" s="48"/>
      <c r="F1" s="48"/>
      <c r="G1" s="48"/>
      <c r="H1" s="48"/>
    </row>
    <row r="2" spans="1:31" ht="45.75" customHeight="1" x14ac:dyDescent="0.25">
      <c r="A2" s="66" t="s">
        <v>0</v>
      </c>
      <c r="B2" s="39" t="s">
        <v>1</v>
      </c>
      <c r="C2" s="40"/>
      <c r="D2" s="41"/>
      <c r="E2" s="88" t="s">
        <v>54</v>
      </c>
      <c r="F2" s="91" t="s">
        <v>53</v>
      </c>
      <c r="G2" s="91" t="s">
        <v>2</v>
      </c>
      <c r="H2" s="66" t="s">
        <v>47</v>
      </c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ht="45.75" customHeight="1" x14ac:dyDescent="0.25">
      <c r="A3" s="66"/>
      <c r="B3" s="42"/>
      <c r="C3" s="43"/>
      <c r="D3" s="44"/>
      <c r="E3" s="89"/>
      <c r="F3" s="92"/>
      <c r="G3" s="92"/>
      <c r="H3" s="85" t="s">
        <v>3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67" t="s">
        <v>4</v>
      </c>
      <c r="V3" s="68"/>
      <c r="W3" s="68"/>
      <c r="X3" s="69" t="s">
        <v>5</v>
      </c>
      <c r="Y3" s="70"/>
      <c r="Z3" s="71" t="s">
        <v>6</v>
      </c>
      <c r="AA3" s="72"/>
      <c r="AB3" s="72"/>
      <c r="AC3" s="72"/>
      <c r="AD3" s="72"/>
      <c r="AE3" s="73"/>
    </row>
    <row r="4" spans="1:31" ht="152.25" customHeight="1" x14ac:dyDescent="0.25">
      <c r="A4" s="66"/>
      <c r="B4" s="32" t="s">
        <v>7</v>
      </c>
      <c r="C4" s="32" t="s">
        <v>8</v>
      </c>
      <c r="D4" s="18" t="s">
        <v>55</v>
      </c>
      <c r="E4" s="90"/>
      <c r="F4" s="93"/>
      <c r="G4" s="93"/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51</v>
      </c>
      <c r="S4" s="31" t="s">
        <v>52</v>
      </c>
      <c r="T4" s="31" t="s">
        <v>49</v>
      </c>
      <c r="U4" s="1" t="s">
        <v>19</v>
      </c>
      <c r="V4" s="1" t="s">
        <v>20</v>
      </c>
      <c r="W4" s="1" t="s">
        <v>21</v>
      </c>
      <c r="X4" s="2" t="s">
        <v>22</v>
      </c>
      <c r="Y4" s="2" t="s">
        <v>23</v>
      </c>
      <c r="Z4" s="3" t="s">
        <v>24</v>
      </c>
      <c r="AA4" s="3" t="s">
        <v>25</v>
      </c>
      <c r="AB4" s="3" t="s">
        <v>26</v>
      </c>
      <c r="AC4" s="3" t="s">
        <v>27</v>
      </c>
      <c r="AD4" s="3" t="s">
        <v>48</v>
      </c>
      <c r="AE4" s="3" t="s">
        <v>28</v>
      </c>
    </row>
    <row r="5" spans="1:31" s="6" customFormat="1" ht="22.5" customHeight="1" x14ac:dyDescent="0.25">
      <c r="A5" s="74">
        <v>677</v>
      </c>
      <c r="B5" s="51" t="s">
        <v>30</v>
      </c>
      <c r="C5" s="45">
        <v>106</v>
      </c>
      <c r="D5" s="23">
        <v>97</v>
      </c>
      <c r="E5" s="19" t="s">
        <v>56</v>
      </c>
      <c r="F5" s="20">
        <f>D5/285</f>
        <v>0.34035087719298246</v>
      </c>
      <c r="G5" s="74">
        <v>3356</v>
      </c>
      <c r="H5" s="62">
        <v>1380</v>
      </c>
      <c r="I5" s="62">
        <v>2668</v>
      </c>
      <c r="J5" s="62">
        <v>2760</v>
      </c>
      <c r="K5" s="62">
        <v>1265</v>
      </c>
      <c r="L5" s="62">
        <v>1219</v>
      </c>
      <c r="M5" s="62">
        <v>1086</v>
      </c>
      <c r="N5" s="62">
        <v>2162</v>
      </c>
      <c r="O5" s="63">
        <v>1932</v>
      </c>
      <c r="P5" s="62">
        <v>368</v>
      </c>
      <c r="Q5" s="63">
        <v>1380</v>
      </c>
      <c r="R5" s="63">
        <v>972</v>
      </c>
      <c r="S5" s="63">
        <v>3496</v>
      </c>
      <c r="T5" s="63">
        <v>184</v>
      </c>
      <c r="U5" s="63">
        <v>16928</v>
      </c>
      <c r="V5" s="63">
        <v>6256</v>
      </c>
      <c r="W5" s="63">
        <v>5888</v>
      </c>
      <c r="X5" s="63">
        <v>856</v>
      </c>
      <c r="Y5" s="63">
        <v>1403</v>
      </c>
      <c r="Z5" s="63">
        <v>204</v>
      </c>
      <c r="AA5" s="63">
        <v>24</v>
      </c>
      <c r="AB5" s="63">
        <v>118</v>
      </c>
      <c r="AC5" s="63">
        <v>0</v>
      </c>
      <c r="AD5" s="63">
        <v>3</v>
      </c>
      <c r="AE5" s="63">
        <v>60</v>
      </c>
    </row>
    <row r="6" spans="1:31" s="6" customFormat="1" ht="24.75" customHeight="1" x14ac:dyDescent="0.25">
      <c r="A6" s="75"/>
      <c r="B6" s="51"/>
      <c r="C6" s="46"/>
      <c r="D6" s="23">
        <v>7</v>
      </c>
      <c r="E6" s="19" t="s">
        <v>5</v>
      </c>
      <c r="F6" s="20">
        <f t="shared" ref="F6:F8" si="0">D6/285</f>
        <v>2.456140350877193E-2</v>
      </c>
      <c r="G6" s="75"/>
      <c r="H6" s="62"/>
      <c r="I6" s="62"/>
      <c r="J6" s="62"/>
      <c r="K6" s="62"/>
      <c r="L6" s="62"/>
      <c r="M6" s="62"/>
      <c r="N6" s="62"/>
      <c r="O6" s="64"/>
      <c r="P6" s="62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 spans="1:31" s="6" customFormat="1" ht="11.25" customHeight="1" x14ac:dyDescent="0.25">
      <c r="A7" s="75"/>
      <c r="B7" s="51"/>
      <c r="C7" s="46"/>
      <c r="D7" s="23">
        <v>17</v>
      </c>
      <c r="E7" s="19" t="s">
        <v>6</v>
      </c>
      <c r="F7" s="20">
        <f t="shared" si="0"/>
        <v>5.9649122807017542E-2</v>
      </c>
      <c r="G7" s="75"/>
      <c r="H7" s="62"/>
      <c r="I7" s="62"/>
      <c r="J7" s="62"/>
      <c r="K7" s="62"/>
      <c r="L7" s="62"/>
      <c r="M7" s="62"/>
      <c r="N7" s="62"/>
      <c r="O7" s="64"/>
      <c r="P7" s="62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1" s="6" customFormat="1" ht="22.5" x14ac:dyDescent="0.25">
      <c r="A8" s="75"/>
      <c r="B8" s="51"/>
      <c r="C8" s="47"/>
      <c r="D8" s="23">
        <v>164</v>
      </c>
      <c r="E8" s="19" t="s">
        <v>4</v>
      </c>
      <c r="F8" s="20">
        <f t="shared" si="0"/>
        <v>0.57543859649122808</v>
      </c>
      <c r="G8" s="75"/>
      <c r="H8" s="62"/>
      <c r="I8" s="62"/>
      <c r="J8" s="62"/>
      <c r="K8" s="62"/>
      <c r="L8" s="62"/>
      <c r="M8" s="62"/>
      <c r="N8" s="62"/>
      <c r="O8" s="65"/>
      <c r="P8" s="62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</row>
    <row r="9" spans="1:31" s="6" customFormat="1" ht="33.75" customHeight="1" x14ac:dyDescent="0.25">
      <c r="A9" s="75"/>
      <c r="B9" s="51" t="s">
        <v>57</v>
      </c>
      <c r="C9" s="45">
        <v>8</v>
      </c>
      <c r="D9" s="22">
        <v>46</v>
      </c>
      <c r="E9" s="19" t="s">
        <v>56</v>
      </c>
      <c r="F9" s="21">
        <f>D9/65</f>
        <v>0.70769230769230773</v>
      </c>
      <c r="G9" s="75"/>
      <c r="H9" s="58">
        <v>1288</v>
      </c>
      <c r="I9" s="58">
        <v>826</v>
      </c>
      <c r="J9" s="58">
        <v>1597</v>
      </c>
      <c r="K9" s="58">
        <v>774</v>
      </c>
      <c r="L9" s="58">
        <v>664</v>
      </c>
      <c r="M9" s="58">
        <v>653</v>
      </c>
      <c r="N9" s="58">
        <v>1102</v>
      </c>
      <c r="O9" s="58">
        <v>918</v>
      </c>
      <c r="P9" s="58">
        <v>412</v>
      </c>
      <c r="Q9" s="45">
        <v>1647</v>
      </c>
      <c r="R9" s="45">
        <v>348</v>
      </c>
      <c r="S9" s="45">
        <v>1744</v>
      </c>
      <c r="T9" s="45">
        <v>0</v>
      </c>
      <c r="U9" s="45">
        <v>5404</v>
      </c>
      <c r="V9" s="58">
        <v>2758</v>
      </c>
      <c r="W9" s="45">
        <v>870</v>
      </c>
      <c r="X9" s="58">
        <v>0</v>
      </c>
      <c r="Y9" s="58">
        <v>1316</v>
      </c>
      <c r="Z9" s="58">
        <v>0</v>
      </c>
      <c r="AA9" s="58">
        <v>14</v>
      </c>
      <c r="AB9" s="58">
        <v>29</v>
      </c>
      <c r="AC9" s="45">
        <v>0</v>
      </c>
      <c r="AD9" s="82">
        <v>0</v>
      </c>
      <c r="AE9" s="58">
        <v>0</v>
      </c>
    </row>
    <row r="10" spans="1:31" s="6" customFormat="1" ht="22.5" x14ac:dyDescent="0.25">
      <c r="A10" s="75"/>
      <c r="B10" s="51"/>
      <c r="C10" s="46"/>
      <c r="D10" s="22">
        <v>5</v>
      </c>
      <c r="E10" s="19" t="s">
        <v>5</v>
      </c>
      <c r="F10" s="21">
        <f t="shared" ref="F10:F12" si="1">D10/65</f>
        <v>7.6923076923076927E-2</v>
      </c>
      <c r="G10" s="75"/>
      <c r="H10" s="58"/>
      <c r="I10" s="58"/>
      <c r="J10" s="58"/>
      <c r="K10" s="58"/>
      <c r="L10" s="58"/>
      <c r="M10" s="58"/>
      <c r="N10" s="58"/>
      <c r="O10" s="58"/>
      <c r="P10" s="58"/>
      <c r="Q10" s="46"/>
      <c r="R10" s="46"/>
      <c r="S10" s="46"/>
      <c r="T10" s="46"/>
      <c r="U10" s="46"/>
      <c r="V10" s="58"/>
      <c r="W10" s="46"/>
      <c r="X10" s="58"/>
      <c r="Y10" s="58"/>
      <c r="Z10" s="58"/>
      <c r="AA10" s="58"/>
      <c r="AB10" s="58"/>
      <c r="AC10" s="46"/>
      <c r="AD10" s="83"/>
      <c r="AE10" s="58"/>
    </row>
    <row r="11" spans="1:31" s="6" customFormat="1" ht="11.25" x14ac:dyDescent="0.25">
      <c r="A11" s="75"/>
      <c r="B11" s="51"/>
      <c r="C11" s="46"/>
      <c r="D11" s="22">
        <v>7</v>
      </c>
      <c r="E11" s="19" t="s">
        <v>6</v>
      </c>
      <c r="F11" s="21">
        <f t="shared" si="1"/>
        <v>0.1076923076923077</v>
      </c>
      <c r="G11" s="75"/>
      <c r="H11" s="58"/>
      <c r="I11" s="58"/>
      <c r="J11" s="58"/>
      <c r="K11" s="58"/>
      <c r="L11" s="58"/>
      <c r="M11" s="58"/>
      <c r="N11" s="58"/>
      <c r="O11" s="58"/>
      <c r="P11" s="58"/>
      <c r="Q11" s="46"/>
      <c r="R11" s="46"/>
      <c r="S11" s="46"/>
      <c r="T11" s="46"/>
      <c r="U11" s="46"/>
      <c r="V11" s="58"/>
      <c r="W11" s="46"/>
      <c r="X11" s="58"/>
      <c r="Y11" s="58"/>
      <c r="Z11" s="58"/>
      <c r="AA11" s="58"/>
      <c r="AB11" s="58"/>
      <c r="AC11" s="46"/>
      <c r="AD11" s="83"/>
      <c r="AE11" s="58"/>
    </row>
    <row r="12" spans="1:31" s="6" customFormat="1" ht="22.5" x14ac:dyDescent="0.25">
      <c r="A12" s="75"/>
      <c r="B12" s="51"/>
      <c r="C12" s="47"/>
      <c r="D12" s="22">
        <v>7</v>
      </c>
      <c r="E12" s="19" t="s">
        <v>4</v>
      </c>
      <c r="F12" s="21">
        <f t="shared" si="1"/>
        <v>0.1076923076923077</v>
      </c>
      <c r="G12" s="75"/>
      <c r="H12" s="58"/>
      <c r="I12" s="58"/>
      <c r="J12" s="58"/>
      <c r="K12" s="58"/>
      <c r="L12" s="58"/>
      <c r="M12" s="58"/>
      <c r="N12" s="58"/>
      <c r="O12" s="58"/>
      <c r="P12" s="58"/>
      <c r="Q12" s="47"/>
      <c r="R12" s="47"/>
      <c r="S12" s="47"/>
      <c r="T12" s="47"/>
      <c r="U12" s="47"/>
      <c r="V12" s="58"/>
      <c r="W12" s="47"/>
      <c r="X12" s="58"/>
      <c r="Y12" s="58"/>
      <c r="Z12" s="58"/>
      <c r="AA12" s="58"/>
      <c r="AB12" s="58"/>
      <c r="AC12" s="47"/>
      <c r="AD12" s="84"/>
      <c r="AE12" s="58"/>
    </row>
    <row r="13" spans="1:31" s="6" customFormat="1" ht="33.75" x14ac:dyDescent="0.25">
      <c r="A13" s="75"/>
      <c r="B13" s="51" t="s">
        <v>29</v>
      </c>
      <c r="C13" s="45">
        <v>138</v>
      </c>
      <c r="D13" s="34">
        <v>625</v>
      </c>
      <c r="E13" s="19" t="s">
        <v>56</v>
      </c>
      <c r="F13" s="21">
        <f>D13/801</f>
        <v>0.78027465667915108</v>
      </c>
      <c r="G13" s="75"/>
      <c r="H13" s="58">
        <v>20565</v>
      </c>
      <c r="I13" s="58">
        <v>13210</v>
      </c>
      <c r="J13" s="58">
        <v>12000</v>
      </c>
      <c r="K13" s="58">
        <v>9052</v>
      </c>
      <c r="L13" s="58">
        <v>8484</v>
      </c>
      <c r="M13" s="58">
        <v>5594</v>
      </c>
      <c r="N13" s="58">
        <v>12526</v>
      </c>
      <c r="O13" s="58">
        <v>7636</v>
      </c>
      <c r="P13" s="58">
        <v>4554</v>
      </c>
      <c r="Q13" s="45">
        <v>15470</v>
      </c>
      <c r="R13" s="45">
        <v>3331</v>
      </c>
      <c r="S13" s="45">
        <v>22559</v>
      </c>
      <c r="T13" s="45">
        <v>359</v>
      </c>
      <c r="U13" s="45">
        <v>29414</v>
      </c>
      <c r="V13" s="58">
        <v>14064</v>
      </c>
      <c r="W13" s="45">
        <v>11723</v>
      </c>
      <c r="X13" s="58">
        <v>744</v>
      </c>
      <c r="Y13" s="58">
        <v>2296</v>
      </c>
      <c r="Z13" s="58">
        <v>46</v>
      </c>
      <c r="AA13" s="58">
        <v>78</v>
      </c>
      <c r="AB13" s="58">
        <v>231</v>
      </c>
      <c r="AC13" s="45">
        <v>0</v>
      </c>
      <c r="AD13" s="82">
        <v>12</v>
      </c>
      <c r="AE13" s="58">
        <v>21</v>
      </c>
    </row>
    <row r="14" spans="1:31" s="6" customFormat="1" ht="22.5" x14ac:dyDescent="0.25">
      <c r="A14" s="75"/>
      <c r="B14" s="51"/>
      <c r="C14" s="46"/>
      <c r="D14" s="34">
        <v>11</v>
      </c>
      <c r="E14" s="19" t="s">
        <v>5</v>
      </c>
      <c r="F14" s="21">
        <f t="shared" ref="F14:F16" si="2">D14/801</f>
        <v>1.3732833957553059E-2</v>
      </c>
      <c r="G14" s="75"/>
      <c r="H14" s="58"/>
      <c r="I14" s="58"/>
      <c r="J14" s="58"/>
      <c r="K14" s="58"/>
      <c r="L14" s="58"/>
      <c r="M14" s="58"/>
      <c r="N14" s="58"/>
      <c r="O14" s="58"/>
      <c r="P14" s="58"/>
      <c r="Q14" s="46"/>
      <c r="R14" s="46"/>
      <c r="S14" s="46"/>
      <c r="T14" s="46"/>
      <c r="U14" s="46"/>
      <c r="V14" s="58"/>
      <c r="W14" s="46"/>
      <c r="X14" s="58"/>
      <c r="Y14" s="58"/>
      <c r="Z14" s="58"/>
      <c r="AA14" s="58"/>
      <c r="AB14" s="58"/>
      <c r="AC14" s="46"/>
      <c r="AD14" s="83"/>
      <c r="AE14" s="58"/>
    </row>
    <row r="15" spans="1:31" s="6" customFormat="1" ht="11.25" x14ac:dyDescent="0.25">
      <c r="A15" s="75"/>
      <c r="B15" s="51"/>
      <c r="C15" s="46"/>
      <c r="D15" s="34">
        <v>41</v>
      </c>
      <c r="E15" s="19" t="s">
        <v>6</v>
      </c>
      <c r="F15" s="21">
        <f t="shared" si="2"/>
        <v>5.118601747815231E-2</v>
      </c>
      <c r="G15" s="75"/>
      <c r="H15" s="58"/>
      <c r="I15" s="58"/>
      <c r="J15" s="58"/>
      <c r="K15" s="58"/>
      <c r="L15" s="58"/>
      <c r="M15" s="58"/>
      <c r="N15" s="58"/>
      <c r="O15" s="58"/>
      <c r="P15" s="58"/>
      <c r="Q15" s="46"/>
      <c r="R15" s="46"/>
      <c r="S15" s="46"/>
      <c r="T15" s="46"/>
      <c r="U15" s="46"/>
      <c r="V15" s="58"/>
      <c r="W15" s="46"/>
      <c r="X15" s="58"/>
      <c r="Y15" s="58"/>
      <c r="Z15" s="58"/>
      <c r="AA15" s="58"/>
      <c r="AB15" s="58"/>
      <c r="AC15" s="46"/>
      <c r="AD15" s="83"/>
      <c r="AE15" s="58"/>
    </row>
    <row r="16" spans="1:31" s="6" customFormat="1" ht="22.5" x14ac:dyDescent="0.25">
      <c r="A16" s="75"/>
      <c r="B16" s="51"/>
      <c r="C16" s="47"/>
      <c r="D16" s="34">
        <v>124</v>
      </c>
      <c r="E16" s="19" t="s">
        <v>4</v>
      </c>
      <c r="F16" s="21">
        <f t="shared" si="2"/>
        <v>0.15480649188514356</v>
      </c>
      <c r="G16" s="75"/>
      <c r="H16" s="58"/>
      <c r="I16" s="58"/>
      <c r="J16" s="58"/>
      <c r="K16" s="58"/>
      <c r="L16" s="58"/>
      <c r="M16" s="58"/>
      <c r="N16" s="58"/>
      <c r="O16" s="58"/>
      <c r="P16" s="58"/>
      <c r="Q16" s="47"/>
      <c r="R16" s="47"/>
      <c r="S16" s="47"/>
      <c r="T16" s="47"/>
      <c r="U16" s="47"/>
      <c r="V16" s="58"/>
      <c r="W16" s="47"/>
      <c r="X16" s="58"/>
      <c r="Y16" s="58"/>
      <c r="Z16" s="58"/>
      <c r="AA16" s="58"/>
      <c r="AB16" s="58"/>
      <c r="AC16" s="47"/>
      <c r="AD16" s="84"/>
      <c r="AE16" s="58"/>
    </row>
    <row r="17" spans="1:73" s="6" customFormat="1" ht="32.25" customHeight="1" x14ac:dyDescent="0.25">
      <c r="A17" s="75"/>
      <c r="B17" s="51" t="s">
        <v>32</v>
      </c>
      <c r="C17" s="45">
        <v>56</v>
      </c>
      <c r="D17" s="22">
        <v>221</v>
      </c>
      <c r="E17" s="19" t="s">
        <v>56</v>
      </c>
      <c r="F17" s="21">
        <f>D17/321</f>
        <v>0.68847352024922115</v>
      </c>
      <c r="G17" s="75"/>
      <c r="H17" s="58">
        <v>10177</v>
      </c>
      <c r="I17" s="58">
        <v>8394</v>
      </c>
      <c r="J17" s="58">
        <v>3799</v>
      </c>
      <c r="K17" s="58">
        <v>2790</v>
      </c>
      <c r="L17" s="58">
        <v>4309</v>
      </c>
      <c r="M17" s="58">
        <v>2696</v>
      </c>
      <c r="N17" s="58">
        <v>6877</v>
      </c>
      <c r="O17" s="58">
        <v>2569</v>
      </c>
      <c r="P17" s="58">
        <v>1845</v>
      </c>
      <c r="Q17" s="45">
        <v>6988</v>
      </c>
      <c r="R17" s="45">
        <v>2315</v>
      </c>
      <c r="S17" s="45">
        <v>13712</v>
      </c>
      <c r="T17" s="45">
        <v>550</v>
      </c>
      <c r="U17" s="45">
        <v>22492</v>
      </c>
      <c r="V17" s="58">
        <v>8805</v>
      </c>
      <c r="W17" s="45">
        <v>6374</v>
      </c>
      <c r="X17" s="58">
        <v>250</v>
      </c>
      <c r="Y17" s="58">
        <v>2317</v>
      </c>
      <c r="Z17" s="58">
        <v>0</v>
      </c>
      <c r="AA17" s="58">
        <v>66</v>
      </c>
      <c r="AB17" s="58">
        <v>149</v>
      </c>
      <c r="AC17" s="45">
        <v>0</v>
      </c>
      <c r="AD17" s="45">
        <v>12</v>
      </c>
      <c r="AE17" s="58">
        <v>30</v>
      </c>
    </row>
    <row r="18" spans="1:73" s="6" customFormat="1" ht="21" customHeight="1" x14ac:dyDescent="0.25">
      <c r="A18" s="75"/>
      <c r="B18" s="51"/>
      <c r="C18" s="46"/>
      <c r="D18" s="22">
        <v>9</v>
      </c>
      <c r="E18" s="19" t="s">
        <v>5</v>
      </c>
      <c r="F18" s="21">
        <f t="shared" ref="F18:F20" si="3">D18/321</f>
        <v>2.8037383177570093E-2</v>
      </c>
      <c r="G18" s="75"/>
      <c r="H18" s="58"/>
      <c r="I18" s="58"/>
      <c r="J18" s="58"/>
      <c r="K18" s="58"/>
      <c r="L18" s="58"/>
      <c r="M18" s="58"/>
      <c r="N18" s="58"/>
      <c r="O18" s="58"/>
      <c r="P18" s="58"/>
      <c r="Q18" s="46"/>
      <c r="R18" s="46"/>
      <c r="S18" s="46"/>
      <c r="T18" s="46"/>
      <c r="U18" s="46"/>
      <c r="V18" s="58"/>
      <c r="W18" s="46"/>
      <c r="X18" s="58"/>
      <c r="Y18" s="58"/>
      <c r="Z18" s="58"/>
      <c r="AA18" s="58"/>
      <c r="AB18" s="58"/>
      <c r="AC18" s="46"/>
      <c r="AD18" s="46"/>
      <c r="AE18" s="58"/>
    </row>
    <row r="19" spans="1:73" s="6" customFormat="1" ht="11.25" x14ac:dyDescent="0.25">
      <c r="A19" s="75"/>
      <c r="B19" s="51"/>
      <c r="C19" s="46"/>
      <c r="D19" s="22">
        <v>26</v>
      </c>
      <c r="E19" s="19" t="s">
        <v>6</v>
      </c>
      <c r="F19" s="21">
        <f t="shared" si="3"/>
        <v>8.0996884735202487E-2</v>
      </c>
      <c r="G19" s="75"/>
      <c r="H19" s="58"/>
      <c r="I19" s="58"/>
      <c r="J19" s="58"/>
      <c r="K19" s="58"/>
      <c r="L19" s="58"/>
      <c r="M19" s="58"/>
      <c r="N19" s="58"/>
      <c r="O19" s="58"/>
      <c r="P19" s="58"/>
      <c r="Q19" s="46"/>
      <c r="R19" s="46"/>
      <c r="S19" s="46"/>
      <c r="T19" s="46"/>
      <c r="U19" s="46"/>
      <c r="V19" s="58"/>
      <c r="W19" s="46"/>
      <c r="X19" s="58"/>
      <c r="Y19" s="58"/>
      <c r="Z19" s="58"/>
      <c r="AA19" s="58"/>
      <c r="AB19" s="58"/>
      <c r="AC19" s="46"/>
      <c r="AD19" s="46"/>
      <c r="AE19" s="58"/>
    </row>
    <row r="20" spans="1:73" s="6" customFormat="1" ht="22.5" x14ac:dyDescent="0.25">
      <c r="A20" s="75"/>
      <c r="B20" s="51"/>
      <c r="C20" s="47"/>
      <c r="D20" s="22">
        <v>65</v>
      </c>
      <c r="E20" s="19" t="s">
        <v>4</v>
      </c>
      <c r="F20" s="21">
        <f t="shared" si="3"/>
        <v>0.20249221183800623</v>
      </c>
      <c r="G20" s="75"/>
      <c r="H20" s="58"/>
      <c r="I20" s="58"/>
      <c r="J20" s="58"/>
      <c r="K20" s="58"/>
      <c r="L20" s="58"/>
      <c r="M20" s="58"/>
      <c r="N20" s="58"/>
      <c r="O20" s="58"/>
      <c r="P20" s="58"/>
      <c r="Q20" s="47"/>
      <c r="R20" s="47"/>
      <c r="S20" s="47"/>
      <c r="T20" s="47"/>
      <c r="U20" s="47"/>
      <c r="V20" s="58"/>
      <c r="W20" s="47"/>
      <c r="X20" s="58"/>
      <c r="Y20" s="58"/>
      <c r="Z20" s="58"/>
      <c r="AA20" s="58"/>
      <c r="AB20" s="58"/>
      <c r="AC20" s="47"/>
      <c r="AD20" s="47"/>
      <c r="AE20" s="58"/>
    </row>
    <row r="21" spans="1:73" s="16" customFormat="1" ht="47.25" customHeight="1" x14ac:dyDescent="0.25">
      <c r="A21" s="75"/>
      <c r="B21" s="51" t="s">
        <v>33</v>
      </c>
      <c r="C21" s="45">
        <v>25</v>
      </c>
      <c r="D21" s="23">
        <v>90</v>
      </c>
      <c r="E21" s="19" t="s">
        <v>56</v>
      </c>
      <c r="F21" s="21">
        <f>D21/132</f>
        <v>0.68181818181818177</v>
      </c>
      <c r="G21" s="75"/>
      <c r="H21" s="58">
        <v>2474</v>
      </c>
      <c r="I21" s="58">
        <v>1008</v>
      </c>
      <c r="J21" s="58">
        <v>2991</v>
      </c>
      <c r="K21" s="58">
        <v>796</v>
      </c>
      <c r="L21" s="58">
        <v>1031</v>
      </c>
      <c r="M21" s="58">
        <v>731</v>
      </c>
      <c r="N21" s="58">
        <v>1840</v>
      </c>
      <c r="O21" s="58">
        <v>1012</v>
      </c>
      <c r="P21" s="58">
        <v>182</v>
      </c>
      <c r="Q21" s="45">
        <v>2319</v>
      </c>
      <c r="R21" s="45">
        <v>291</v>
      </c>
      <c r="S21" s="45">
        <v>3310</v>
      </c>
      <c r="T21" s="45">
        <v>0</v>
      </c>
      <c r="U21" s="45">
        <v>4801</v>
      </c>
      <c r="V21" s="58">
        <v>2618</v>
      </c>
      <c r="W21" s="45">
        <v>1426</v>
      </c>
      <c r="X21" s="58">
        <v>0</v>
      </c>
      <c r="Y21" s="58">
        <v>736</v>
      </c>
      <c r="Z21" s="58">
        <v>0</v>
      </c>
      <c r="AA21" s="58">
        <v>18</v>
      </c>
      <c r="AB21" s="58">
        <v>57</v>
      </c>
      <c r="AC21" s="45">
        <v>0</v>
      </c>
      <c r="AD21" s="45">
        <v>0</v>
      </c>
      <c r="AE21" s="58">
        <v>45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16" customFormat="1" ht="30" customHeight="1" x14ac:dyDescent="0.25">
      <c r="A22" s="75"/>
      <c r="B22" s="51"/>
      <c r="C22" s="46"/>
      <c r="D22" s="23">
        <v>1</v>
      </c>
      <c r="E22" s="19" t="s">
        <v>5</v>
      </c>
      <c r="F22" s="21">
        <f t="shared" ref="F22:F24" si="4">D22/132</f>
        <v>7.575757575757576E-3</v>
      </c>
      <c r="G22" s="75"/>
      <c r="H22" s="58"/>
      <c r="I22" s="58"/>
      <c r="J22" s="58"/>
      <c r="K22" s="58"/>
      <c r="L22" s="58"/>
      <c r="M22" s="58"/>
      <c r="N22" s="58"/>
      <c r="O22" s="58"/>
      <c r="P22" s="58"/>
      <c r="Q22" s="46"/>
      <c r="R22" s="46"/>
      <c r="S22" s="46"/>
      <c r="T22" s="46"/>
      <c r="U22" s="46"/>
      <c r="V22" s="58"/>
      <c r="W22" s="46"/>
      <c r="X22" s="58"/>
      <c r="Y22" s="58"/>
      <c r="Z22" s="58"/>
      <c r="AA22" s="58"/>
      <c r="AB22" s="58"/>
      <c r="AC22" s="46"/>
      <c r="AD22" s="46"/>
      <c r="AE22" s="58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16" customFormat="1" ht="11.25" x14ac:dyDescent="0.25">
      <c r="A23" s="75"/>
      <c r="B23" s="51"/>
      <c r="C23" s="46"/>
      <c r="D23" s="23">
        <v>19</v>
      </c>
      <c r="E23" s="19" t="s">
        <v>6</v>
      </c>
      <c r="F23" s="21">
        <f t="shared" si="4"/>
        <v>0.14393939393939395</v>
      </c>
      <c r="G23" s="75"/>
      <c r="H23" s="58"/>
      <c r="I23" s="58"/>
      <c r="J23" s="58"/>
      <c r="K23" s="58"/>
      <c r="L23" s="58"/>
      <c r="M23" s="58"/>
      <c r="N23" s="58"/>
      <c r="O23" s="58"/>
      <c r="P23" s="58"/>
      <c r="Q23" s="46"/>
      <c r="R23" s="46"/>
      <c r="S23" s="46"/>
      <c r="T23" s="46"/>
      <c r="U23" s="46"/>
      <c r="V23" s="58"/>
      <c r="W23" s="46"/>
      <c r="X23" s="58"/>
      <c r="Y23" s="58"/>
      <c r="Z23" s="58"/>
      <c r="AA23" s="58"/>
      <c r="AB23" s="58"/>
      <c r="AC23" s="46"/>
      <c r="AD23" s="46"/>
      <c r="AE23" s="58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6" customFormat="1" ht="25.5" customHeight="1" x14ac:dyDescent="0.25">
      <c r="A24" s="75"/>
      <c r="B24" s="51"/>
      <c r="C24" s="47"/>
      <c r="D24" s="23">
        <v>22</v>
      </c>
      <c r="E24" s="19" t="s">
        <v>4</v>
      </c>
      <c r="F24" s="21">
        <f t="shared" si="4"/>
        <v>0.16666666666666666</v>
      </c>
      <c r="G24" s="75"/>
      <c r="H24" s="58"/>
      <c r="I24" s="58"/>
      <c r="J24" s="58"/>
      <c r="K24" s="58"/>
      <c r="L24" s="58"/>
      <c r="M24" s="58"/>
      <c r="N24" s="58"/>
      <c r="O24" s="58"/>
      <c r="P24" s="58"/>
      <c r="Q24" s="47"/>
      <c r="R24" s="47"/>
      <c r="S24" s="47"/>
      <c r="T24" s="47"/>
      <c r="U24" s="47"/>
      <c r="V24" s="58"/>
      <c r="W24" s="47"/>
      <c r="X24" s="58"/>
      <c r="Y24" s="58"/>
      <c r="Z24" s="58"/>
      <c r="AA24" s="58"/>
      <c r="AB24" s="58"/>
      <c r="AC24" s="47"/>
      <c r="AD24" s="47"/>
      <c r="AE24" s="58"/>
    </row>
    <row r="25" spans="1:73" s="6" customFormat="1" ht="25.5" customHeight="1" x14ac:dyDescent="0.25">
      <c r="A25" s="75"/>
      <c r="B25" s="51" t="s">
        <v>31</v>
      </c>
      <c r="C25" s="45">
        <v>49</v>
      </c>
      <c r="D25" s="22">
        <v>115</v>
      </c>
      <c r="E25" s="19" t="s">
        <v>56</v>
      </c>
      <c r="F25" s="21">
        <f>D25/159</f>
        <v>0.72327044025157228</v>
      </c>
      <c r="G25" s="75"/>
      <c r="H25" s="58">
        <v>1768</v>
      </c>
      <c r="I25" s="58">
        <v>1924</v>
      </c>
      <c r="J25" s="58">
        <v>1691</v>
      </c>
      <c r="K25" s="58">
        <v>1324</v>
      </c>
      <c r="L25" s="45">
        <v>1548</v>
      </c>
      <c r="M25" s="45">
        <v>708</v>
      </c>
      <c r="N25" s="45">
        <v>1190</v>
      </c>
      <c r="O25" s="45">
        <v>1096</v>
      </c>
      <c r="P25" s="45">
        <v>595</v>
      </c>
      <c r="Q25" s="45">
        <v>1266</v>
      </c>
      <c r="R25" s="45">
        <v>315</v>
      </c>
      <c r="S25" s="45">
        <v>4108</v>
      </c>
      <c r="T25" s="45">
        <v>0</v>
      </c>
      <c r="U25" s="45">
        <v>7640</v>
      </c>
      <c r="V25" s="45">
        <v>3475</v>
      </c>
      <c r="W25" s="45">
        <v>1278</v>
      </c>
      <c r="X25" s="45">
        <v>0</v>
      </c>
      <c r="Y25" s="58">
        <v>580</v>
      </c>
      <c r="Z25" s="45">
        <v>0</v>
      </c>
      <c r="AA25" s="45">
        <v>4</v>
      </c>
      <c r="AB25" s="45">
        <v>19</v>
      </c>
      <c r="AC25" s="45">
        <v>0</v>
      </c>
      <c r="AD25" s="45">
        <v>3</v>
      </c>
      <c r="AE25" s="45">
        <v>0</v>
      </c>
    </row>
    <row r="26" spans="1:73" s="6" customFormat="1" ht="22.5" x14ac:dyDescent="0.25">
      <c r="A26" s="75"/>
      <c r="B26" s="51"/>
      <c r="C26" s="46"/>
      <c r="D26" s="22">
        <v>2</v>
      </c>
      <c r="E26" s="19" t="s">
        <v>5</v>
      </c>
      <c r="F26" s="21">
        <f t="shared" ref="F26:F28" si="5">D26/159</f>
        <v>1.2578616352201259E-2</v>
      </c>
      <c r="G26" s="75"/>
      <c r="H26" s="58"/>
      <c r="I26" s="58"/>
      <c r="J26" s="58"/>
      <c r="K26" s="58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58"/>
      <c r="Z26" s="46"/>
      <c r="AA26" s="46"/>
      <c r="AB26" s="46"/>
      <c r="AC26" s="46"/>
      <c r="AD26" s="46"/>
      <c r="AE26" s="46"/>
    </row>
    <row r="27" spans="1:73" s="6" customFormat="1" ht="11.25" x14ac:dyDescent="0.25">
      <c r="A27" s="75"/>
      <c r="B27" s="51"/>
      <c r="C27" s="46"/>
      <c r="D27" s="22">
        <v>7</v>
      </c>
      <c r="E27" s="19" t="s">
        <v>6</v>
      </c>
      <c r="F27" s="21">
        <f t="shared" si="5"/>
        <v>4.40251572327044E-2</v>
      </c>
      <c r="G27" s="75"/>
      <c r="H27" s="58"/>
      <c r="I27" s="58"/>
      <c r="J27" s="58"/>
      <c r="K27" s="58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58"/>
      <c r="Z27" s="46"/>
      <c r="AA27" s="46"/>
      <c r="AB27" s="46"/>
      <c r="AC27" s="46"/>
      <c r="AD27" s="46"/>
      <c r="AE27" s="46"/>
    </row>
    <row r="28" spans="1:73" s="6" customFormat="1" ht="22.5" x14ac:dyDescent="0.25">
      <c r="A28" s="75"/>
      <c r="B28" s="51"/>
      <c r="C28" s="47"/>
      <c r="D28" s="22">
        <v>35</v>
      </c>
      <c r="E28" s="19" t="s">
        <v>4</v>
      </c>
      <c r="F28" s="21">
        <f t="shared" si="5"/>
        <v>0.22012578616352202</v>
      </c>
      <c r="G28" s="75"/>
      <c r="H28" s="58"/>
      <c r="I28" s="58"/>
      <c r="J28" s="58"/>
      <c r="K28" s="58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58"/>
      <c r="Z28" s="47"/>
      <c r="AA28" s="47"/>
      <c r="AB28" s="47"/>
      <c r="AC28" s="47"/>
      <c r="AD28" s="47"/>
      <c r="AE28" s="47"/>
    </row>
    <row r="29" spans="1:73" s="6" customFormat="1" ht="33.75" x14ac:dyDescent="0.25">
      <c r="A29" s="75"/>
      <c r="B29" s="51" t="s">
        <v>50</v>
      </c>
      <c r="C29" s="45">
        <v>46</v>
      </c>
      <c r="D29" s="22">
        <v>141</v>
      </c>
      <c r="E29" s="19" t="s">
        <v>56</v>
      </c>
      <c r="F29" s="21">
        <f>D29/187</f>
        <v>0.75401069518716579</v>
      </c>
      <c r="G29" s="75"/>
      <c r="H29" s="58">
        <v>4062</v>
      </c>
      <c r="I29" s="58">
        <v>4650</v>
      </c>
      <c r="J29" s="58">
        <v>1305</v>
      </c>
      <c r="K29" s="58">
        <v>930</v>
      </c>
      <c r="L29" s="58">
        <v>1988</v>
      </c>
      <c r="M29" s="58">
        <v>547</v>
      </c>
      <c r="N29" s="58">
        <v>3486</v>
      </c>
      <c r="O29" s="58">
        <v>2376</v>
      </c>
      <c r="P29" s="58">
        <v>576</v>
      </c>
      <c r="Q29" s="45">
        <v>1646</v>
      </c>
      <c r="R29" s="45">
        <v>210</v>
      </c>
      <c r="S29" s="45">
        <v>3748</v>
      </c>
      <c r="T29" s="45">
        <v>498</v>
      </c>
      <c r="U29" s="45">
        <v>7499</v>
      </c>
      <c r="V29" s="58">
        <v>3186</v>
      </c>
      <c r="W29" s="45">
        <v>1851</v>
      </c>
      <c r="X29" s="58">
        <v>368</v>
      </c>
      <c r="Y29" s="58">
        <v>1242</v>
      </c>
      <c r="Z29" s="58">
        <v>0</v>
      </c>
      <c r="AA29" s="58">
        <v>26</v>
      </c>
      <c r="AB29" s="58">
        <v>81</v>
      </c>
      <c r="AC29" s="45">
        <v>0</v>
      </c>
      <c r="AD29" s="45">
        <v>8</v>
      </c>
      <c r="AE29" s="58">
        <v>0</v>
      </c>
    </row>
    <row r="30" spans="1:73" s="6" customFormat="1" ht="24" customHeight="1" x14ac:dyDescent="0.25">
      <c r="A30" s="75"/>
      <c r="B30" s="51"/>
      <c r="C30" s="46"/>
      <c r="D30" s="22">
        <v>3</v>
      </c>
      <c r="E30" s="19" t="s">
        <v>5</v>
      </c>
      <c r="F30" s="21">
        <f t="shared" ref="F30:F32" si="6">D30/187</f>
        <v>1.6042780748663103E-2</v>
      </c>
      <c r="G30" s="75"/>
      <c r="H30" s="58"/>
      <c r="I30" s="58"/>
      <c r="J30" s="58"/>
      <c r="K30" s="58"/>
      <c r="L30" s="58"/>
      <c r="M30" s="58"/>
      <c r="N30" s="58"/>
      <c r="O30" s="58"/>
      <c r="P30" s="58"/>
      <c r="Q30" s="46"/>
      <c r="R30" s="46"/>
      <c r="S30" s="46"/>
      <c r="T30" s="46"/>
      <c r="U30" s="46"/>
      <c r="V30" s="58"/>
      <c r="W30" s="46"/>
      <c r="X30" s="58"/>
      <c r="Y30" s="58"/>
      <c r="Z30" s="58"/>
      <c r="AA30" s="58"/>
      <c r="AB30" s="58"/>
      <c r="AC30" s="46"/>
      <c r="AD30" s="46"/>
      <c r="AE30" s="58"/>
    </row>
    <row r="31" spans="1:73" s="6" customFormat="1" ht="19.5" customHeight="1" x14ac:dyDescent="0.25">
      <c r="A31" s="75"/>
      <c r="B31" s="51"/>
      <c r="C31" s="46"/>
      <c r="D31" s="22">
        <v>17</v>
      </c>
      <c r="E31" s="19" t="s">
        <v>6</v>
      </c>
      <c r="F31" s="21">
        <f t="shared" si="6"/>
        <v>9.0909090909090912E-2</v>
      </c>
      <c r="G31" s="75"/>
      <c r="H31" s="58"/>
      <c r="I31" s="58"/>
      <c r="J31" s="58"/>
      <c r="K31" s="58"/>
      <c r="L31" s="58"/>
      <c r="M31" s="58"/>
      <c r="N31" s="58"/>
      <c r="O31" s="58"/>
      <c r="P31" s="58"/>
      <c r="Q31" s="46"/>
      <c r="R31" s="46"/>
      <c r="S31" s="46"/>
      <c r="T31" s="46"/>
      <c r="U31" s="46"/>
      <c r="V31" s="58"/>
      <c r="W31" s="46"/>
      <c r="X31" s="58"/>
      <c r="Y31" s="58"/>
      <c r="Z31" s="58"/>
      <c r="AA31" s="58"/>
      <c r="AB31" s="58"/>
      <c r="AC31" s="46"/>
      <c r="AD31" s="46"/>
      <c r="AE31" s="58"/>
    </row>
    <row r="32" spans="1:73" s="6" customFormat="1" ht="28.5" customHeight="1" x14ac:dyDescent="0.25">
      <c r="A32" s="75"/>
      <c r="B32" s="51"/>
      <c r="C32" s="47"/>
      <c r="D32" s="22">
        <v>26</v>
      </c>
      <c r="E32" s="19" t="s">
        <v>4</v>
      </c>
      <c r="F32" s="21">
        <f t="shared" si="6"/>
        <v>0.13903743315508021</v>
      </c>
      <c r="G32" s="75"/>
      <c r="H32" s="58"/>
      <c r="I32" s="58"/>
      <c r="J32" s="58"/>
      <c r="K32" s="58"/>
      <c r="L32" s="58"/>
      <c r="M32" s="58"/>
      <c r="N32" s="58"/>
      <c r="O32" s="58"/>
      <c r="P32" s="58"/>
      <c r="Q32" s="47"/>
      <c r="R32" s="47"/>
      <c r="S32" s="47"/>
      <c r="T32" s="47"/>
      <c r="U32" s="47"/>
      <c r="V32" s="58"/>
      <c r="W32" s="47"/>
      <c r="X32" s="58"/>
      <c r="Y32" s="58"/>
      <c r="Z32" s="58"/>
      <c r="AA32" s="58"/>
      <c r="AB32" s="58"/>
      <c r="AC32" s="47"/>
      <c r="AD32" s="47"/>
      <c r="AE32" s="58"/>
    </row>
    <row r="33" spans="1:31" s="6" customFormat="1" ht="33.75" x14ac:dyDescent="0.25">
      <c r="A33" s="75"/>
      <c r="B33" s="51" t="s">
        <v>34</v>
      </c>
      <c r="C33" s="45">
        <v>9</v>
      </c>
      <c r="D33" s="22">
        <v>23</v>
      </c>
      <c r="E33" s="19" t="s">
        <v>56</v>
      </c>
      <c r="F33" s="21">
        <f>D33/33</f>
        <v>0.69696969696969702</v>
      </c>
      <c r="G33" s="75"/>
      <c r="H33" s="58">
        <v>552</v>
      </c>
      <c r="I33" s="58">
        <v>728</v>
      </c>
      <c r="J33" s="58">
        <v>1104</v>
      </c>
      <c r="K33" s="58">
        <v>366</v>
      </c>
      <c r="L33" s="58">
        <v>615</v>
      </c>
      <c r="M33" s="58">
        <v>136</v>
      </c>
      <c r="N33" s="58">
        <v>912</v>
      </c>
      <c r="O33" s="58">
        <v>1004</v>
      </c>
      <c r="P33" s="58">
        <v>92</v>
      </c>
      <c r="Q33" s="45">
        <v>828</v>
      </c>
      <c r="R33" s="45">
        <v>215</v>
      </c>
      <c r="S33" s="45">
        <v>828</v>
      </c>
      <c r="T33" s="45">
        <v>0</v>
      </c>
      <c r="U33" s="45">
        <v>2744</v>
      </c>
      <c r="V33" s="58">
        <v>1192</v>
      </c>
      <c r="W33" s="45">
        <v>184</v>
      </c>
      <c r="X33" s="58">
        <v>0</v>
      </c>
      <c r="Y33" s="58">
        <v>492</v>
      </c>
      <c r="Z33" s="58">
        <v>0</v>
      </c>
      <c r="AA33" s="58">
        <v>4</v>
      </c>
      <c r="AB33" s="58">
        <v>13</v>
      </c>
      <c r="AC33" s="45">
        <v>0</v>
      </c>
      <c r="AD33" s="45">
        <v>3</v>
      </c>
      <c r="AE33" s="58">
        <v>0</v>
      </c>
    </row>
    <row r="34" spans="1:31" s="6" customFormat="1" ht="22.5" x14ac:dyDescent="0.25">
      <c r="A34" s="75"/>
      <c r="B34" s="51"/>
      <c r="C34" s="46"/>
      <c r="D34" s="22">
        <v>2</v>
      </c>
      <c r="E34" s="19" t="s">
        <v>5</v>
      </c>
      <c r="F34" s="21">
        <f t="shared" ref="F34:F36" si="7">D34/33</f>
        <v>6.0606060606060608E-2</v>
      </c>
      <c r="G34" s="75"/>
      <c r="H34" s="58"/>
      <c r="I34" s="58"/>
      <c r="J34" s="58"/>
      <c r="K34" s="58"/>
      <c r="L34" s="58"/>
      <c r="M34" s="58"/>
      <c r="N34" s="58"/>
      <c r="O34" s="58"/>
      <c r="P34" s="58"/>
      <c r="Q34" s="46"/>
      <c r="R34" s="46"/>
      <c r="S34" s="46"/>
      <c r="T34" s="46"/>
      <c r="U34" s="46"/>
      <c r="V34" s="58"/>
      <c r="W34" s="46"/>
      <c r="X34" s="58"/>
      <c r="Y34" s="58"/>
      <c r="Z34" s="58"/>
      <c r="AA34" s="58"/>
      <c r="AB34" s="58"/>
      <c r="AC34" s="46"/>
      <c r="AD34" s="46"/>
      <c r="AE34" s="58"/>
    </row>
    <row r="35" spans="1:31" s="6" customFormat="1" ht="11.25" x14ac:dyDescent="0.25">
      <c r="A35" s="75"/>
      <c r="B35" s="51"/>
      <c r="C35" s="46"/>
      <c r="D35" s="22">
        <v>3</v>
      </c>
      <c r="E35" s="19" t="s">
        <v>6</v>
      </c>
      <c r="F35" s="21">
        <f t="shared" si="7"/>
        <v>9.0909090909090912E-2</v>
      </c>
      <c r="G35" s="75"/>
      <c r="H35" s="58"/>
      <c r="I35" s="58"/>
      <c r="J35" s="58"/>
      <c r="K35" s="58"/>
      <c r="L35" s="58"/>
      <c r="M35" s="58"/>
      <c r="N35" s="58"/>
      <c r="O35" s="58"/>
      <c r="P35" s="58"/>
      <c r="Q35" s="46"/>
      <c r="R35" s="46"/>
      <c r="S35" s="46"/>
      <c r="T35" s="46"/>
      <c r="U35" s="46"/>
      <c r="V35" s="58"/>
      <c r="W35" s="46"/>
      <c r="X35" s="58"/>
      <c r="Y35" s="58"/>
      <c r="Z35" s="58"/>
      <c r="AA35" s="58"/>
      <c r="AB35" s="58"/>
      <c r="AC35" s="46"/>
      <c r="AD35" s="46"/>
      <c r="AE35" s="58"/>
    </row>
    <row r="36" spans="1:31" s="6" customFormat="1" ht="30" customHeight="1" x14ac:dyDescent="0.25">
      <c r="A36" s="75"/>
      <c r="B36" s="51"/>
      <c r="C36" s="47"/>
      <c r="D36" s="22">
        <v>5</v>
      </c>
      <c r="E36" s="19" t="s">
        <v>4</v>
      </c>
      <c r="F36" s="21">
        <f t="shared" si="7"/>
        <v>0.15151515151515152</v>
      </c>
      <c r="G36" s="75"/>
      <c r="H36" s="58"/>
      <c r="I36" s="58"/>
      <c r="J36" s="58"/>
      <c r="K36" s="58"/>
      <c r="L36" s="58"/>
      <c r="M36" s="58"/>
      <c r="N36" s="58"/>
      <c r="O36" s="58"/>
      <c r="P36" s="58"/>
      <c r="Q36" s="47"/>
      <c r="R36" s="47"/>
      <c r="S36" s="47"/>
      <c r="T36" s="47"/>
      <c r="U36" s="47"/>
      <c r="V36" s="58"/>
      <c r="W36" s="47"/>
      <c r="X36" s="58"/>
      <c r="Y36" s="58"/>
      <c r="Z36" s="58"/>
      <c r="AA36" s="58"/>
      <c r="AB36" s="58"/>
      <c r="AC36" s="47"/>
      <c r="AD36" s="47"/>
      <c r="AE36" s="58"/>
    </row>
    <row r="37" spans="1:31" s="6" customFormat="1" ht="20.25" customHeight="1" x14ac:dyDescent="0.25">
      <c r="A37" s="75"/>
      <c r="B37" s="51" t="s">
        <v>58</v>
      </c>
      <c r="C37" s="45">
        <v>118</v>
      </c>
      <c r="D37" s="22">
        <v>432</v>
      </c>
      <c r="E37" s="19" t="s">
        <v>56</v>
      </c>
      <c r="F37" s="21">
        <f>D37/598</f>
        <v>0.72240802675585281</v>
      </c>
      <c r="G37" s="75"/>
      <c r="H37" s="58">
        <v>13524</v>
      </c>
      <c r="I37" s="58">
        <v>7452</v>
      </c>
      <c r="J37" s="58">
        <v>17526</v>
      </c>
      <c r="K37" s="58">
        <v>6854</v>
      </c>
      <c r="L37" s="58">
        <v>7153</v>
      </c>
      <c r="M37" s="58">
        <v>2904</v>
      </c>
      <c r="N37" s="58">
        <v>15010</v>
      </c>
      <c r="O37" s="58">
        <v>8922</v>
      </c>
      <c r="P37" s="58">
        <v>5123</v>
      </c>
      <c r="Q37" s="45">
        <v>13651</v>
      </c>
      <c r="R37" s="45">
        <v>1704</v>
      </c>
      <c r="S37" s="45">
        <v>23138</v>
      </c>
      <c r="T37" s="45">
        <v>488</v>
      </c>
      <c r="U37" s="45">
        <v>44666</v>
      </c>
      <c r="V37" s="58">
        <v>17388</v>
      </c>
      <c r="W37" s="45">
        <v>14674</v>
      </c>
      <c r="X37" s="58">
        <v>276</v>
      </c>
      <c r="Y37" s="58">
        <v>9476</v>
      </c>
      <c r="Z37" s="58">
        <v>526</v>
      </c>
      <c r="AA37" s="58">
        <v>114</v>
      </c>
      <c r="AB37" s="58">
        <v>385</v>
      </c>
      <c r="AC37" s="45">
        <v>0</v>
      </c>
      <c r="AD37" s="45">
        <v>19</v>
      </c>
      <c r="AE37" s="58">
        <v>205</v>
      </c>
    </row>
    <row r="38" spans="1:31" s="6" customFormat="1" ht="20.25" customHeight="1" x14ac:dyDescent="0.25">
      <c r="A38" s="75"/>
      <c r="B38" s="51"/>
      <c r="C38" s="46"/>
      <c r="D38" s="22">
        <v>17</v>
      </c>
      <c r="E38" s="19" t="s">
        <v>5</v>
      </c>
      <c r="F38" s="21">
        <f t="shared" ref="F38:F40" si="8">D38/598</f>
        <v>2.8428093645484948E-2</v>
      </c>
      <c r="G38" s="75"/>
      <c r="H38" s="58"/>
      <c r="I38" s="58"/>
      <c r="J38" s="58"/>
      <c r="K38" s="58"/>
      <c r="L38" s="58"/>
      <c r="M38" s="58"/>
      <c r="N38" s="58"/>
      <c r="O38" s="58"/>
      <c r="P38" s="58"/>
      <c r="Q38" s="46"/>
      <c r="R38" s="46"/>
      <c r="S38" s="46"/>
      <c r="T38" s="46"/>
      <c r="U38" s="46"/>
      <c r="V38" s="58"/>
      <c r="W38" s="46"/>
      <c r="X38" s="58"/>
      <c r="Y38" s="58"/>
      <c r="Z38" s="58"/>
      <c r="AA38" s="58"/>
      <c r="AB38" s="58"/>
      <c r="AC38" s="46"/>
      <c r="AD38" s="46"/>
      <c r="AE38" s="58"/>
    </row>
    <row r="39" spans="1:31" s="6" customFormat="1" ht="11.25" x14ac:dyDescent="0.25">
      <c r="A39" s="75"/>
      <c r="B39" s="51"/>
      <c r="C39" s="46"/>
      <c r="D39" s="22">
        <v>50</v>
      </c>
      <c r="E39" s="19" t="s">
        <v>6</v>
      </c>
      <c r="F39" s="21">
        <f t="shared" si="8"/>
        <v>8.3612040133779264E-2</v>
      </c>
      <c r="G39" s="75"/>
      <c r="H39" s="58"/>
      <c r="I39" s="58"/>
      <c r="J39" s="58"/>
      <c r="K39" s="58"/>
      <c r="L39" s="58"/>
      <c r="M39" s="58"/>
      <c r="N39" s="58"/>
      <c r="O39" s="58"/>
      <c r="P39" s="58"/>
      <c r="Q39" s="46"/>
      <c r="R39" s="46"/>
      <c r="S39" s="46"/>
      <c r="T39" s="46"/>
      <c r="U39" s="46"/>
      <c r="V39" s="58"/>
      <c r="W39" s="46"/>
      <c r="X39" s="58"/>
      <c r="Y39" s="58"/>
      <c r="Z39" s="58"/>
      <c r="AA39" s="58"/>
      <c r="AB39" s="58"/>
      <c r="AC39" s="46"/>
      <c r="AD39" s="46"/>
      <c r="AE39" s="58"/>
    </row>
    <row r="40" spans="1:31" s="6" customFormat="1" ht="24.75" customHeight="1" x14ac:dyDescent="0.25">
      <c r="A40" s="75"/>
      <c r="B40" s="51"/>
      <c r="C40" s="47"/>
      <c r="D40" s="22">
        <v>99</v>
      </c>
      <c r="E40" s="19" t="s">
        <v>4</v>
      </c>
      <c r="F40" s="21">
        <f t="shared" si="8"/>
        <v>0.16555183946488294</v>
      </c>
      <c r="G40" s="75"/>
      <c r="H40" s="58"/>
      <c r="I40" s="58"/>
      <c r="J40" s="58"/>
      <c r="K40" s="58"/>
      <c r="L40" s="58"/>
      <c r="M40" s="58"/>
      <c r="N40" s="58"/>
      <c r="O40" s="58"/>
      <c r="P40" s="58"/>
      <c r="Q40" s="47"/>
      <c r="R40" s="47"/>
      <c r="S40" s="47"/>
      <c r="T40" s="47"/>
      <c r="U40" s="47"/>
      <c r="V40" s="58"/>
      <c r="W40" s="47"/>
      <c r="X40" s="58"/>
      <c r="Y40" s="58"/>
      <c r="Z40" s="58"/>
      <c r="AA40" s="58"/>
      <c r="AB40" s="58"/>
      <c r="AC40" s="47"/>
      <c r="AD40" s="47"/>
      <c r="AE40" s="58"/>
    </row>
    <row r="41" spans="1:31" s="6" customFormat="1" ht="33.75" x14ac:dyDescent="0.25">
      <c r="A41" s="75"/>
      <c r="B41" s="51" t="s">
        <v>36</v>
      </c>
      <c r="C41" s="45">
        <v>40</v>
      </c>
      <c r="D41" s="22">
        <v>147</v>
      </c>
      <c r="E41" s="19" t="s">
        <v>56</v>
      </c>
      <c r="F41" s="21">
        <f>D41/211</f>
        <v>0.69668246445497628</v>
      </c>
      <c r="G41" s="75"/>
      <c r="H41" s="58">
        <v>3548</v>
      </c>
      <c r="I41" s="58">
        <v>2876</v>
      </c>
      <c r="J41" s="58">
        <v>3780</v>
      </c>
      <c r="K41" s="58">
        <v>1412</v>
      </c>
      <c r="L41" s="58">
        <v>2191</v>
      </c>
      <c r="M41" s="58">
        <v>839</v>
      </c>
      <c r="N41" s="58">
        <v>5058</v>
      </c>
      <c r="O41" s="58">
        <v>908</v>
      </c>
      <c r="P41" s="58">
        <v>914</v>
      </c>
      <c r="Q41" s="45">
        <v>3900</v>
      </c>
      <c r="R41" s="45">
        <v>983</v>
      </c>
      <c r="S41" s="45">
        <v>7294</v>
      </c>
      <c r="T41" s="45">
        <v>270</v>
      </c>
      <c r="U41" s="45">
        <v>10392</v>
      </c>
      <c r="V41" s="58">
        <v>6619</v>
      </c>
      <c r="W41" s="45">
        <v>3935</v>
      </c>
      <c r="X41" s="58">
        <v>0</v>
      </c>
      <c r="Y41" s="58">
        <v>2686</v>
      </c>
      <c r="Z41" s="58">
        <v>0</v>
      </c>
      <c r="AA41" s="58">
        <v>13</v>
      </c>
      <c r="AB41" s="58">
        <v>48</v>
      </c>
      <c r="AC41" s="45">
        <v>0</v>
      </c>
      <c r="AD41" s="45">
        <v>18</v>
      </c>
      <c r="AE41" s="58">
        <v>30</v>
      </c>
    </row>
    <row r="42" spans="1:31" s="6" customFormat="1" ht="24.75" customHeight="1" x14ac:dyDescent="0.25">
      <c r="A42" s="75"/>
      <c r="B42" s="51"/>
      <c r="C42" s="46"/>
      <c r="D42" s="22">
        <v>6</v>
      </c>
      <c r="E42" s="19" t="s">
        <v>5</v>
      </c>
      <c r="F42" s="21">
        <f t="shared" ref="F42:F44" si="9">D42/211</f>
        <v>2.843601895734597E-2</v>
      </c>
      <c r="G42" s="75"/>
      <c r="H42" s="58"/>
      <c r="I42" s="58"/>
      <c r="J42" s="58"/>
      <c r="K42" s="58"/>
      <c r="L42" s="58"/>
      <c r="M42" s="58"/>
      <c r="N42" s="58"/>
      <c r="O42" s="58"/>
      <c r="P42" s="58"/>
      <c r="Q42" s="46"/>
      <c r="R42" s="46"/>
      <c r="S42" s="46"/>
      <c r="T42" s="46"/>
      <c r="U42" s="46"/>
      <c r="V42" s="58"/>
      <c r="W42" s="46"/>
      <c r="X42" s="58"/>
      <c r="Y42" s="58"/>
      <c r="Z42" s="58"/>
      <c r="AA42" s="58"/>
      <c r="AB42" s="58"/>
      <c r="AC42" s="46"/>
      <c r="AD42" s="46"/>
      <c r="AE42" s="58"/>
    </row>
    <row r="43" spans="1:31" s="6" customFormat="1" ht="11.25" x14ac:dyDescent="0.25">
      <c r="A43" s="75"/>
      <c r="B43" s="51"/>
      <c r="C43" s="46"/>
      <c r="D43" s="22">
        <v>18</v>
      </c>
      <c r="E43" s="19" t="s">
        <v>6</v>
      </c>
      <c r="F43" s="21">
        <f t="shared" si="9"/>
        <v>8.5308056872037921E-2</v>
      </c>
      <c r="G43" s="75"/>
      <c r="H43" s="58"/>
      <c r="I43" s="58"/>
      <c r="J43" s="58"/>
      <c r="K43" s="58"/>
      <c r="L43" s="58"/>
      <c r="M43" s="58"/>
      <c r="N43" s="58"/>
      <c r="O43" s="58"/>
      <c r="P43" s="58"/>
      <c r="Q43" s="46"/>
      <c r="R43" s="46"/>
      <c r="S43" s="46"/>
      <c r="T43" s="46"/>
      <c r="U43" s="46"/>
      <c r="V43" s="58"/>
      <c r="W43" s="46"/>
      <c r="X43" s="58"/>
      <c r="Y43" s="58"/>
      <c r="Z43" s="58"/>
      <c r="AA43" s="58"/>
      <c r="AB43" s="58"/>
      <c r="AC43" s="46"/>
      <c r="AD43" s="46"/>
      <c r="AE43" s="58"/>
    </row>
    <row r="44" spans="1:31" s="6" customFormat="1" ht="22.5" x14ac:dyDescent="0.25">
      <c r="A44" s="75"/>
      <c r="B44" s="51"/>
      <c r="C44" s="47"/>
      <c r="D44" s="22">
        <v>40</v>
      </c>
      <c r="E44" s="19" t="s">
        <v>4</v>
      </c>
      <c r="F44" s="21">
        <f t="shared" si="9"/>
        <v>0.1895734597156398</v>
      </c>
      <c r="G44" s="75"/>
      <c r="H44" s="58"/>
      <c r="I44" s="58"/>
      <c r="J44" s="58"/>
      <c r="K44" s="58"/>
      <c r="L44" s="58"/>
      <c r="M44" s="58"/>
      <c r="N44" s="58"/>
      <c r="O44" s="58"/>
      <c r="P44" s="58"/>
      <c r="Q44" s="47"/>
      <c r="R44" s="47"/>
      <c r="S44" s="47"/>
      <c r="T44" s="47"/>
      <c r="U44" s="47"/>
      <c r="V44" s="58"/>
      <c r="W44" s="47"/>
      <c r="X44" s="58"/>
      <c r="Y44" s="58"/>
      <c r="Z44" s="58"/>
      <c r="AA44" s="58"/>
      <c r="AB44" s="58"/>
      <c r="AC44" s="47"/>
      <c r="AD44" s="47"/>
      <c r="AE44" s="58"/>
    </row>
    <row r="45" spans="1:31" s="6" customFormat="1" ht="33" customHeight="1" x14ac:dyDescent="0.25">
      <c r="A45" s="75"/>
      <c r="B45" s="51" t="s">
        <v>35</v>
      </c>
      <c r="C45" s="45">
        <v>82</v>
      </c>
      <c r="D45" s="22">
        <v>249</v>
      </c>
      <c r="E45" s="19" t="s">
        <v>56</v>
      </c>
      <c r="F45" s="21">
        <f>D45/353</f>
        <v>0.70538243626062325</v>
      </c>
      <c r="G45" s="75"/>
      <c r="H45" s="45">
        <v>9492</v>
      </c>
      <c r="I45" s="45">
        <v>1332</v>
      </c>
      <c r="J45" s="45">
        <v>2471</v>
      </c>
      <c r="K45" s="45">
        <v>2014</v>
      </c>
      <c r="L45" s="45">
        <v>2978</v>
      </c>
      <c r="M45" s="45">
        <v>1354</v>
      </c>
      <c r="N45" s="45">
        <v>5614</v>
      </c>
      <c r="O45" s="45">
        <v>2464</v>
      </c>
      <c r="P45" s="45">
        <v>479</v>
      </c>
      <c r="Q45" s="45">
        <v>4080</v>
      </c>
      <c r="R45" s="45">
        <v>1708</v>
      </c>
      <c r="S45" s="45">
        <v>10865</v>
      </c>
      <c r="T45" s="45">
        <v>92</v>
      </c>
      <c r="U45" s="45">
        <v>16100</v>
      </c>
      <c r="V45" s="45">
        <v>6101</v>
      </c>
      <c r="W45" s="45">
        <v>3564</v>
      </c>
      <c r="X45" s="45">
        <v>184</v>
      </c>
      <c r="Y45" s="58">
        <v>3108</v>
      </c>
      <c r="Z45" s="45">
        <v>0</v>
      </c>
      <c r="AA45" s="45">
        <v>61</v>
      </c>
      <c r="AB45" s="45">
        <v>176</v>
      </c>
      <c r="AC45" s="45">
        <v>0</v>
      </c>
      <c r="AD45" s="45">
        <v>6</v>
      </c>
      <c r="AE45" s="45">
        <v>30</v>
      </c>
    </row>
    <row r="46" spans="1:31" s="6" customFormat="1" ht="33" customHeight="1" x14ac:dyDescent="0.25">
      <c r="A46" s="75"/>
      <c r="B46" s="51"/>
      <c r="C46" s="46"/>
      <c r="D46" s="22">
        <v>9</v>
      </c>
      <c r="E46" s="19" t="s">
        <v>5</v>
      </c>
      <c r="F46" s="21">
        <f t="shared" ref="F46:F48" si="10">D46/353</f>
        <v>2.5495750708215296E-2</v>
      </c>
      <c r="G46" s="75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58"/>
      <c r="Z46" s="46"/>
      <c r="AA46" s="46"/>
      <c r="AB46" s="46"/>
      <c r="AC46" s="46"/>
      <c r="AD46" s="46"/>
      <c r="AE46" s="46"/>
    </row>
    <row r="47" spans="1:31" s="6" customFormat="1" ht="33" customHeight="1" x14ac:dyDescent="0.25">
      <c r="A47" s="75"/>
      <c r="B47" s="51"/>
      <c r="C47" s="46"/>
      <c r="D47" s="22">
        <v>36</v>
      </c>
      <c r="E47" s="19" t="s">
        <v>6</v>
      </c>
      <c r="F47" s="21">
        <f t="shared" si="10"/>
        <v>0.10198300283286119</v>
      </c>
      <c r="G47" s="75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58"/>
      <c r="Z47" s="46"/>
      <c r="AA47" s="46"/>
      <c r="AB47" s="46"/>
      <c r="AC47" s="46"/>
      <c r="AD47" s="46"/>
      <c r="AE47" s="46"/>
    </row>
    <row r="48" spans="1:31" s="6" customFormat="1" ht="33" customHeight="1" x14ac:dyDescent="0.25">
      <c r="A48" s="76"/>
      <c r="B48" s="51"/>
      <c r="C48" s="47"/>
      <c r="D48" s="22">
        <v>59</v>
      </c>
      <c r="E48" s="19" t="s">
        <v>4</v>
      </c>
      <c r="F48" s="21">
        <f t="shared" si="10"/>
        <v>0.16713881019830029</v>
      </c>
      <c r="G48" s="76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58"/>
      <c r="Z48" s="47"/>
      <c r="AA48" s="47"/>
      <c r="AB48" s="47"/>
      <c r="AC48" s="47"/>
      <c r="AD48" s="47"/>
      <c r="AE48" s="47"/>
    </row>
    <row r="49" spans="1:31" ht="25.5" customHeight="1" x14ac:dyDescent="0.25">
      <c r="A49" s="51" t="s">
        <v>37</v>
      </c>
      <c r="B49" s="51"/>
      <c r="C49" s="51"/>
      <c r="D49" s="51"/>
      <c r="E49" s="51"/>
      <c r="F49" s="51"/>
      <c r="G49" s="51"/>
      <c r="H49" s="4">
        <f>SUM(H5:H48)</f>
        <v>68830</v>
      </c>
      <c r="I49" s="4">
        <f t="shared" ref="I49:AE49" si="11">SUM(I5:I48)</f>
        <v>45068</v>
      </c>
      <c r="J49" s="4">
        <f t="shared" si="11"/>
        <v>51024</v>
      </c>
      <c r="K49" s="4">
        <f t="shared" si="11"/>
        <v>27577</v>
      </c>
      <c r="L49" s="4">
        <f t="shared" si="11"/>
        <v>32180</v>
      </c>
      <c r="M49" s="4">
        <f t="shared" si="11"/>
        <v>17248</v>
      </c>
      <c r="N49" s="4">
        <f t="shared" si="11"/>
        <v>55777</v>
      </c>
      <c r="O49" s="4">
        <f t="shared" si="11"/>
        <v>30837</v>
      </c>
      <c r="P49" s="4">
        <f t="shared" si="11"/>
        <v>15140</v>
      </c>
      <c r="Q49" s="4">
        <f t="shared" si="11"/>
        <v>53175</v>
      </c>
      <c r="R49" s="4">
        <f t="shared" si="11"/>
        <v>12392</v>
      </c>
      <c r="S49" s="4">
        <f t="shared" si="11"/>
        <v>94802</v>
      </c>
      <c r="T49" s="4">
        <f t="shared" si="11"/>
        <v>2441</v>
      </c>
      <c r="U49" s="4">
        <f t="shared" si="11"/>
        <v>168080</v>
      </c>
      <c r="V49" s="4">
        <f t="shared" si="11"/>
        <v>72462</v>
      </c>
      <c r="W49" s="4">
        <f t="shared" si="11"/>
        <v>51767</v>
      </c>
      <c r="X49" s="4">
        <f t="shared" si="11"/>
        <v>2678</v>
      </c>
      <c r="Y49" s="4">
        <f t="shared" si="11"/>
        <v>25652</v>
      </c>
      <c r="Z49" s="4">
        <f t="shared" si="11"/>
        <v>776</v>
      </c>
      <c r="AA49" s="4">
        <f t="shared" si="11"/>
        <v>422</v>
      </c>
      <c r="AB49" s="4">
        <f t="shared" si="11"/>
        <v>1306</v>
      </c>
      <c r="AC49" s="4">
        <f t="shared" si="11"/>
        <v>0</v>
      </c>
      <c r="AD49" s="4">
        <f t="shared" si="11"/>
        <v>84</v>
      </c>
      <c r="AE49" s="4">
        <f t="shared" si="11"/>
        <v>421</v>
      </c>
    </row>
    <row r="50" spans="1:31" ht="27" customHeight="1" x14ac:dyDescent="0.15">
      <c r="A50" s="51" t="s">
        <v>38</v>
      </c>
      <c r="B50" s="51"/>
      <c r="C50" s="51"/>
      <c r="D50" s="51"/>
      <c r="E50" s="51"/>
      <c r="F50" s="51"/>
      <c r="G50" s="51"/>
      <c r="H50" s="7">
        <v>6.4500000000000002E-2</v>
      </c>
      <c r="I50" s="7">
        <v>5.8500000000000003E-2</v>
      </c>
      <c r="J50" s="8">
        <v>0.10717999</v>
      </c>
      <c r="K50" s="9">
        <v>6.6000000000000003E-2</v>
      </c>
      <c r="L50" s="9">
        <v>4.8000000000000001E-2</v>
      </c>
      <c r="M50" s="10">
        <v>0.03</v>
      </c>
      <c r="N50" s="11">
        <v>0.09</v>
      </c>
      <c r="O50" s="11">
        <v>0.23499999999999999</v>
      </c>
      <c r="P50" s="12">
        <v>0.1034559</v>
      </c>
      <c r="Q50" s="7">
        <v>0.1205</v>
      </c>
      <c r="R50" s="7">
        <v>6.1499999999999999E-2</v>
      </c>
      <c r="S50" s="9">
        <v>4.1000000000000002E-2</v>
      </c>
      <c r="T50" s="7">
        <v>0.188</v>
      </c>
      <c r="U50" s="9">
        <v>9.7000000000000003E-2</v>
      </c>
      <c r="V50" s="13">
        <v>8.9969999999999994E-2</v>
      </c>
      <c r="W50" s="11">
        <v>0.22</v>
      </c>
      <c r="X50" s="11">
        <v>0.12</v>
      </c>
      <c r="Y50" s="36">
        <v>4.6399999999999997E-2</v>
      </c>
      <c r="Z50" s="35">
        <v>3.27</v>
      </c>
      <c r="AA50" s="35">
        <v>4.8600000000000003</v>
      </c>
      <c r="AB50" s="35">
        <v>11.52</v>
      </c>
      <c r="AC50" s="35">
        <v>2.21</v>
      </c>
      <c r="AD50" s="37">
        <v>73.87</v>
      </c>
      <c r="AE50" s="11">
        <v>0.375</v>
      </c>
    </row>
    <row r="51" spans="1:31" ht="24" customHeight="1" x14ac:dyDescent="0.25">
      <c r="A51" s="51" t="s">
        <v>39</v>
      </c>
      <c r="B51" s="51"/>
      <c r="C51" s="51"/>
      <c r="D51" s="51"/>
      <c r="E51" s="51"/>
      <c r="F51" s="51"/>
      <c r="G51" s="51"/>
      <c r="H51" s="5">
        <f>H49*H50</f>
        <v>4439.5349999999999</v>
      </c>
      <c r="I51" s="5">
        <f t="shared" ref="I51:AE51" si="12">I49*I50</f>
        <v>2636.4780000000001</v>
      </c>
      <c r="J51" s="5">
        <f t="shared" si="12"/>
        <v>5468.7518097600005</v>
      </c>
      <c r="K51" s="5">
        <f t="shared" si="12"/>
        <v>1820.0820000000001</v>
      </c>
      <c r="L51" s="5">
        <f t="shared" si="12"/>
        <v>1544.64</v>
      </c>
      <c r="M51" s="5">
        <f t="shared" si="12"/>
        <v>517.43999999999994</v>
      </c>
      <c r="N51" s="5">
        <f t="shared" si="12"/>
        <v>5019.9299999999994</v>
      </c>
      <c r="O51" s="5">
        <f t="shared" si="12"/>
        <v>7246.6949999999997</v>
      </c>
      <c r="P51" s="5">
        <f t="shared" si="12"/>
        <v>1566.322326</v>
      </c>
      <c r="Q51" s="5">
        <f t="shared" si="12"/>
        <v>6407.5874999999996</v>
      </c>
      <c r="R51" s="5">
        <f t="shared" si="12"/>
        <v>762.10799999999995</v>
      </c>
      <c r="S51" s="5">
        <f t="shared" si="12"/>
        <v>3886.8820000000001</v>
      </c>
      <c r="T51" s="5">
        <f t="shared" si="12"/>
        <v>458.90800000000002</v>
      </c>
      <c r="U51" s="5">
        <f t="shared" si="12"/>
        <v>16303.76</v>
      </c>
      <c r="V51" s="5">
        <f t="shared" si="12"/>
        <v>6519.4061399999991</v>
      </c>
      <c r="W51" s="5">
        <f t="shared" si="12"/>
        <v>11388.74</v>
      </c>
      <c r="X51" s="5">
        <f t="shared" si="12"/>
        <v>321.36</v>
      </c>
      <c r="Y51" s="5">
        <f t="shared" si="12"/>
        <v>1190.2528</v>
      </c>
      <c r="Z51" s="5">
        <f t="shared" si="12"/>
        <v>2537.52</v>
      </c>
      <c r="AA51" s="5">
        <f t="shared" si="12"/>
        <v>2050.92</v>
      </c>
      <c r="AB51" s="5">
        <f t="shared" si="12"/>
        <v>15045.119999999999</v>
      </c>
      <c r="AC51" s="5">
        <f t="shared" si="12"/>
        <v>0</v>
      </c>
      <c r="AD51" s="5">
        <f t="shared" si="12"/>
        <v>6205.08</v>
      </c>
      <c r="AE51" s="5">
        <f t="shared" si="12"/>
        <v>157.875</v>
      </c>
    </row>
    <row r="52" spans="1:31" ht="20.25" customHeight="1" x14ac:dyDescent="0.25">
      <c r="A52" s="51" t="s">
        <v>40</v>
      </c>
      <c r="B52" s="51"/>
      <c r="C52" s="51"/>
      <c r="D52" s="51"/>
      <c r="E52" s="51"/>
      <c r="F52" s="51"/>
      <c r="G52" s="51"/>
      <c r="H52" s="50">
        <f>SUM(H51:AE51)</f>
        <v>103495.39357576001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</row>
    <row r="53" spans="1:31" ht="22.5" customHeight="1" x14ac:dyDescent="0.25">
      <c r="A53" s="51" t="s">
        <v>41</v>
      </c>
      <c r="B53" s="51"/>
      <c r="C53" s="51"/>
      <c r="D53" s="51"/>
      <c r="E53" s="51"/>
      <c r="F53" s="51"/>
      <c r="G53" s="51"/>
      <c r="H53" s="77" t="s">
        <v>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54"/>
      <c r="U53" s="51" t="s">
        <v>4</v>
      </c>
      <c r="V53" s="51"/>
      <c r="W53" s="51"/>
      <c r="X53" s="51" t="s">
        <v>5</v>
      </c>
      <c r="Y53" s="51"/>
      <c r="Z53" s="51" t="s">
        <v>6</v>
      </c>
      <c r="AA53" s="51"/>
      <c r="AB53" s="51"/>
      <c r="AC53" s="51"/>
      <c r="AD53" s="51"/>
      <c r="AE53" s="51"/>
    </row>
    <row r="54" spans="1:31" ht="29.25" customHeight="1" x14ac:dyDescent="0.25">
      <c r="A54" s="51"/>
      <c r="B54" s="51"/>
      <c r="C54" s="51"/>
      <c r="D54" s="51"/>
      <c r="E54" s="51"/>
      <c r="F54" s="51"/>
      <c r="G54" s="51"/>
      <c r="H54" s="79">
        <f>SUM(H51:T51)</f>
        <v>41775.359635760004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1"/>
      <c r="U54" s="94">
        <f>SUM(U51:W51)</f>
        <v>34211.906139999999</v>
      </c>
      <c r="V54" s="95"/>
      <c r="W54" s="96"/>
      <c r="X54" s="52">
        <f>SUM(X51:Y51)</f>
        <v>1511.6127999999999</v>
      </c>
      <c r="Y54" s="52"/>
      <c r="Z54" s="50">
        <f>SUM(Z51:AE51)</f>
        <v>25996.514999999999</v>
      </c>
      <c r="AA54" s="50"/>
      <c r="AB54" s="50"/>
      <c r="AC54" s="50"/>
      <c r="AD54" s="50"/>
      <c r="AE54" s="50"/>
    </row>
    <row r="55" spans="1:31" ht="34.5" customHeight="1" x14ac:dyDescent="0.25">
      <c r="A55" s="51" t="s">
        <v>42</v>
      </c>
      <c r="B55" s="51"/>
      <c r="C55" s="51"/>
      <c r="D55" s="51"/>
      <c r="E55" s="51"/>
      <c r="F55" s="51"/>
      <c r="G55" s="51"/>
      <c r="H55" s="79">
        <v>2184600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1"/>
      <c r="U55" s="53">
        <v>590000</v>
      </c>
      <c r="V55" s="53"/>
      <c r="W55" s="53"/>
      <c r="X55" s="52">
        <v>50000</v>
      </c>
      <c r="Y55" s="52"/>
      <c r="Z55" s="52">
        <v>620700</v>
      </c>
      <c r="AA55" s="52"/>
      <c r="AB55" s="52"/>
      <c r="AC55" s="52"/>
      <c r="AD55" s="52"/>
      <c r="AE55" s="52"/>
    </row>
    <row r="60" spans="1:31" ht="22.5" customHeight="1" x14ac:dyDescent="0.25">
      <c r="B60" s="48" t="s">
        <v>43</v>
      </c>
      <c r="C60" s="48"/>
    </row>
    <row r="61" spans="1:31" x14ac:dyDescent="0.25">
      <c r="A61" s="33">
        <v>1</v>
      </c>
      <c r="B61" s="49" t="s">
        <v>44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</row>
    <row r="62" spans="1:31" ht="30.75" customHeight="1" x14ac:dyDescent="0.25">
      <c r="A62" s="33">
        <v>2</v>
      </c>
      <c r="B62" s="49" t="s">
        <v>45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</row>
    <row r="63" spans="1:31" x14ac:dyDescent="0.25">
      <c r="A63" s="33">
        <v>3</v>
      </c>
      <c r="B63" s="49" t="s">
        <v>46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</row>
  </sheetData>
  <mergeCells count="322">
    <mergeCell ref="B60:C60"/>
    <mergeCell ref="B61:P61"/>
    <mergeCell ref="B62:M62"/>
    <mergeCell ref="B63:M63"/>
    <mergeCell ref="U54:W54"/>
    <mergeCell ref="X54:Y54"/>
    <mergeCell ref="Z54:AE54"/>
    <mergeCell ref="A55:G55"/>
    <mergeCell ref="H55:T55"/>
    <mergeCell ref="U55:W55"/>
    <mergeCell ref="X55:Y55"/>
    <mergeCell ref="Z55:AE55"/>
    <mergeCell ref="A50:G50"/>
    <mergeCell ref="A51:G51"/>
    <mergeCell ref="A52:G52"/>
    <mergeCell ref="H52:AE52"/>
    <mergeCell ref="A53:G54"/>
    <mergeCell ref="H53:T53"/>
    <mergeCell ref="U53:W53"/>
    <mergeCell ref="X53:Y53"/>
    <mergeCell ref="Z53:AE53"/>
    <mergeCell ref="H54:T54"/>
    <mergeCell ref="AA45:AA48"/>
    <mergeCell ref="AB45:AB48"/>
    <mergeCell ref="AC45:AC48"/>
    <mergeCell ref="AD45:AD48"/>
    <mergeCell ref="AE45:AE48"/>
    <mergeCell ref="A49:G49"/>
    <mergeCell ref="U45:U48"/>
    <mergeCell ref="V45:V48"/>
    <mergeCell ref="W45:W48"/>
    <mergeCell ref="X45:X48"/>
    <mergeCell ref="Y45:Y48"/>
    <mergeCell ref="Z45:Z48"/>
    <mergeCell ref="O45:O48"/>
    <mergeCell ref="P45:P48"/>
    <mergeCell ref="Q45:Q48"/>
    <mergeCell ref="R45:R48"/>
    <mergeCell ref="S45:S48"/>
    <mergeCell ref="T45:T48"/>
    <mergeCell ref="AB41:AB44"/>
    <mergeCell ref="AC41:AC44"/>
    <mergeCell ref="AD41:AD44"/>
    <mergeCell ref="S41:S44"/>
    <mergeCell ref="T41:T44"/>
    <mergeCell ref="U41:U44"/>
    <mergeCell ref="V41:V44"/>
    <mergeCell ref="W41:W44"/>
    <mergeCell ref="X41:X44"/>
    <mergeCell ref="B45:B48"/>
    <mergeCell ref="C45:C48"/>
    <mergeCell ref="H45:H48"/>
    <mergeCell ref="I45:I48"/>
    <mergeCell ref="J45:J48"/>
    <mergeCell ref="K45:K48"/>
    <mergeCell ref="L45:L48"/>
    <mergeCell ref="M45:M48"/>
    <mergeCell ref="N45:N48"/>
    <mergeCell ref="AC37:AC40"/>
    <mergeCell ref="AD37:AD40"/>
    <mergeCell ref="AE37:AE40"/>
    <mergeCell ref="B41:B44"/>
    <mergeCell ref="C41:C44"/>
    <mergeCell ref="H41:H44"/>
    <mergeCell ref="I41:I44"/>
    <mergeCell ref="J41:J44"/>
    <mergeCell ref="K41:K44"/>
    <mergeCell ref="L41:L44"/>
    <mergeCell ref="W37:W40"/>
    <mergeCell ref="X37:X40"/>
    <mergeCell ref="Y37:Y40"/>
    <mergeCell ref="Z37:Z40"/>
    <mergeCell ref="AA37:AA40"/>
    <mergeCell ref="AB37:AB40"/>
    <mergeCell ref="Q37:Q40"/>
    <mergeCell ref="R37:R40"/>
    <mergeCell ref="S37:S40"/>
    <mergeCell ref="T37:T40"/>
    <mergeCell ref="AE41:AE44"/>
    <mergeCell ref="Y41:Y44"/>
    <mergeCell ref="Z41:Z44"/>
    <mergeCell ref="AA41:AA44"/>
    <mergeCell ref="L37:L40"/>
    <mergeCell ref="M37:M40"/>
    <mergeCell ref="N37:N40"/>
    <mergeCell ref="O37:O40"/>
    <mergeCell ref="P37:P40"/>
    <mergeCell ref="AA33:AA36"/>
    <mergeCell ref="O41:O44"/>
    <mergeCell ref="P41:P44"/>
    <mergeCell ref="Q41:Q44"/>
    <mergeCell ref="R41:R44"/>
    <mergeCell ref="M41:M44"/>
    <mergeCell ref="N41:N44"/>
    <mergeCell ref="AB33:AB36"/>
    <mergeCell ref="AC33:AC36"/>
    <mergeCell ref="AD33:AD36"/>
    <mergeCell ref="AE33:AE36"/>
    <mergeCell ref="B37:B40"/>
    <mergeCell ref="C37:C40"/>
    <mergeCell ref="H37:H40"/>
    <mergeCell ref="I37:I40"/>
    <mergeCell ref="J37:J40"/>
    <mergeCell ref="U33:U36"/>
    <mergeCell ref="V33:V36"/>
    <mergeCell ref="W33:W36"/>
    <mergeCell ref="X33:X36"/>
    <mergeCell ref="Y33:Y36"/>
    <mergeCell ref="Z33:Z36"/>
    <mergeCell ref="O33:O36"/>
    <mergeCell ref="P33:P36"/>
    <mergeCell ref="Q33:Q36"/>
    <mergeCell ref="R33:R36"/>
    <mergeCell ref="S33:S36"/>
    <mergeCell ref="T33:T36"/>
    <mergeCell ref="U37:U40"/>
    <mergeCell ref="V37:V40"/>
    <mergeCell ref="K37:K40"/>
    <mergeCell ref="AB29:AB32"/>
    <mergeCell ref="AC29:AC32"/>
    <mergeCell ref="AD29:AD32"/>
    <mergeCell ref="S29:S32"/>
    <mergeCell ref="T29:T32"/>
    <mergeCell ref="U29:U32"/>
    <mergeCell ref="V29:V32"/>
    <mergeCell ref="W29:W32"/>
    <mergeCell ref="X29:X32"/>
    <mergeCell ref="B33:B36"/>
    <mergeCell ref="C33:C36"/>
    <mergeCell ref="H33:H36"/>
    <mergeCell ref="I33:I36"/>
    <mergeCell ref="J33:J36"/>
    <mergeCell ref="K33:K36"/>
    <mergeCell ref="L33:L36"/>
    <mergeCell ref="M33:M36"/>
    <mergeCell ref="N33:N36"/>
    <mergeCell ref="AC25:AC28"/>
    <mergeCell ref="AD25:AD28"/>
    <mergeCell ref="AE25:AE28"/>
    <mergeCell ref="B29:B32"/>
    <mergeCell ref="C29:C32"/>
    <mergeCell ref="H29:H32"/>
    <mergeCell ref="I29:I32"/>
    <mergeCell ref="J29:J32"/>
    <mergeCell ref="K29:K32"/>
    <mergeCell ref="L29:L32"/>
    <mergeCell ref="W25:W28"/>
    <mergeCell ref="X25:X28"/>
    <mergeCell ref="Y25:Y28"/>
    <mergeCell ref="Z25:Z28"/>
    <mergeCell ref="AA25:AA28"/>
    <mergeCell ref="AB25:AB28"/>
    <mergeCell ref="Q25:Q28"/>
    <mergeCell ref="R25:R28"/>
    <mergeCell ref="S25:S28"/>
    <mergeCell ref="T25:T28"/>
    <mergeCell ref="AE29:AE32"/>
    <mergeCell ref="Y29:Y32"/>
    <mergeCell ref="Z29:Z32"/>
    <mergeCell ref="AA29:AA32"/>
    <mergeCell ref="L25:L28"/>
    <mergeCell ref="M25:M28"/>
    <mergeCell ref="N25:N28"/>
    <mergeCell ref="O25:O28"/>
    <mergeCell ref="P25:P28"/>
    <mergeCell ref="AA21:AA24"/>
    <mergeCell ref="O29:O32"/>
    <mergeCell ref="P29:P32"/>
    <mergeCell ref="Q29:Q32"/>
    <mergeCell ref="R29:R32"/>
    <mergeCell ref="M29:M32"/>
    <mergeCell ref="N29:N32"/>
    <mergeCell ref="AB21:AB24"/>
    <mergeCell ref="AC21:AC24"/>
    <mergeCell ref="AD21:AD24"/>
    <mergeCell ref="AE21:AE24"/>
    <mergeCell ref="B25:B28"/>
    <mergeCell ref="C25:C28"/>
    <mergeCell ref="H25:H28"/>
    <mergeCell ref="I25:I28"/>
    <mergeCell ref="J25:J28"/>
    <mergeCell ref="U21:U24"/>
    <mergeCell ref="V21:V24"/>
    <mergeCell ref="W21:W24"/>
    <mergeCell ref="X21:X24"/>
    <mergeCell ref="Y21:Y24"/>
    <mergeCell ref="Z21:Z24"/>
    <mergeCell ref="O21:O24"/>
    <mergeCell ref="P21:P24"/>
    <mergeCell ref="Q21:Q24"/>
    <mergeCell ref="R21:R24"/>
    <mergeCell ref="S21:S24"/>
    <mergeCell ref="T21:T24"/>
    <mergeCell ref="U25:U28"/>
    <mergeCell ref="V25:V28"/>
    <mergeCell ref="K25:K28"/>
    <mergeCell ref="AB17:AB20"/>
    <mergeCell ref="AC17:AC20"/>
    <mergeCell ref="AD17:AD20"/>
    <mergeCell ref="S17:S20"/>
    <mergeCell ref="T17:T20"/>
    <mergeCell ref="U17:U20"/>
    <mergeCell ref="V17:V20"/>
    <mergeCell ref="W17:W20"/>
    <mergeCell ref="X17:X20"/>
    <mergeCell ref="B21:B24"/>
    <mergeCell ref="C21:C24"/>
    <mergeCell ref="H21:H24"/>
    <mergeCell ref="I21:I24"/>
    <mergeCell ref="J21:J24"/>
    <mergeCell ref="K21:K24"/>
    <mergeCell ref="L21:L24"/>
    <mergeCell ref="M21:M24"/>
    <mergeCell ref="N21:N24"/>
    <mergeCell ref="AC13:AC16"/>
    <mergeCell ref="AD13:AD16"/>
    <mergeCell ref="AE13:AE16"/>
    <mergeCell ref="B17:B20"/>
    <mergeCell ref="C17:C20"/>
    <mergeCell ref="H17:H20"/>
    <mergeCell ref="I17:I20"/>
    <mergeCell ref="J17:J20"/>
    <mergeCell ref="K17:K20"/>
    <mergeCell ref="L17:L20"/>
    <mergeCell ref="W13:W16"/>
    <mergeCell ref="X13:X16"/>
    <mergeCell ref="Y13:Y16"/>
    <mergeCell ref="Z13:Z16"/>
    <mergeCell ref="AA13:AA16"/>
    <mergeCell ref="AB13:AB16"/>
    <mergeCell ref="Q13:Q16"/>
    <mergeCell ref="R13:R16"/>
    <mergeCell ref="S13:S16"/>
    <mergeCell ref="T13:T16"/>
    <mergeCell ref="AE17:AE20"/>
    <mergeCell ref="Y17:Y20"/>
    <mergeCell ref="Z17:Z20"/>
    <mergeCell ref="AA17:AA20"/>
    <mergeCell ref="V13:V16"/>
    <mergeCell ref="K13:K16"/>
    <mergeCell ref="L13:L16"/>
    <mergeCell ref="M13:M16"/>
    <mergeCell ref="N13:N16"/>
    <mergeCell ref="O13:O16"/>
    <mergeCell ref="P13:P16"/>
    <mergeCell ref="AA9:AA12"/>
    <mergeCell ref="O17:O20"/>
    <mergeCell ref="P17:P20"/>
    <mergeCell ref="Q17:Q20"/>
    <mergeCell ref="R17:R20"/>
    <mergeCell ref="M17:M20"/>
    <mergeCell ref="N17:N20"/>
    <mergeCell ref="M5:M8"/>
    <mergeCell ref="N5:N8"/>
    <mergeCell ref="AB9:AB12"/>
    <mergeCell ref="AC9:AC12"/>
    <mergeCell ref="AD9:AD12"/>
    <mergeCell ref="AE9:AE12"/>
    <mergeCell ref="B13:B16"/>
    <mergeCell ref="C13:C16"/>
    <mergeCell ref="H13:H16"/>
    <mergeCell ref="I13:I16"/>
    <mergeCell ref="J13:J16"/>
    <mergeCell ref="U9:U12"/>
    <mergeCell ref="V9:V12"/>
    <mergeCell ref="W9:W12"/>
    <mergeCell ref="X9:X12"/>
    <mergeCell ref="Y9:Y12"/>
    <mergeCell ref="Z9:Z12"/>
    <mergeCell ref="O9:O12"/>
    <mergeCell ref="P9:P12"/>
    <mergeCell ref="Q9:Q12"/>
    <mergeCell ref="R9:R12"/>
    <mergeCell ref="S9:S12"/>
    <mergeCell ref="T9:T12"/>
    <mergeCell ref="U13:U16"/>
    <mergeCell ref="Y5:Y8"/>
    <mergeCell ref="Z5:Z8"/>
    <mergeCell ref="AA5:AA8"/>
    <mergeCell ref="AB5:AB8"/>
    <mergeCell ref="AC5:AC8"/>
    <mergeCell ref="AD5:AD8"/>
    <mergeCell ref="S5:S8"/>
    <mergeCell ref="T5:T8"/>
    <mergeCell ref="U5:U8"/>
    <mergeCell ref="V5:V8"/>
    <mergeCell ref="W5:W8"/>
    <mergeCell ref="X5:X8"/>
    <mergeCell ref="O5:O8"/>
    <mergeCell ref="P5:P8"/>
    <mergeCell ref="Q5:Q8"/>
    <mergeCell ref="R5:R8"/>
    <mergeCell ref="Z3:AE3"/>
    <mergeCell ref="A5:A48"/>
    <mergeCell ref="B5:B8"/>
    <mergeCell ref="C5:C8"/>
    <mergeCell ref="G5:G48"/>
    <mergeCell ref="H5:H8"/>
    <mergeCell ref="I5:I8"/>
    <mergeCell ref="J5:J8"/>
    <mergeCell ref="K5:K8"/>
    <mergeCell ref="L5:L8"/>
    <mergeCell ref="AE5:AE8"/>
    <mergeCell ref="B9:B12"/>
    <mergeCell ref="C9:C12"/>
    <mergeCell ref="H9:H12"/>
    <mergeCell ref="I9:I12"/>
    <mergeCell ref="J9:J12"/>
    <mergeCell ref="K9:K12"/>
    <mergeCell ref="L9:L12"/>
    <mergeCell ref="M9:M12"/>
    <mergeCell ref="N9:N12"/>
    <mergeCell ref="A1:H1"/>
    <mergeCell ref="A2:A4"/>
    <mergeCell ref="B2:D3"/>
    <mergeCell ref="E2:E4"/>
    <mergeCell ref="F2:F4"/>
    <mergeCell ref="G2:G4"/>
    <mergeCell ref="H2:AE2"/>
    <mergeCell ref="H3:T3"/>
    <mergeCell ref="U3:W3"/>
    <mergeCell ref="X3:Y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E23"/>
  <sheetViews>
    <sheetView tabSelected="1" topLeftCell="A4" workbookViewId="0">
      <selection activeCell="H33" sqref="H33"/>
    </sheetView>
  </sheetViews>
  <sheetFormatPr defaultColWidth="8" defaultRowHeight="9" x14ac:dyDescent="0.25"/>
  <cols>
    <col min="1" max="1" width="5.7109375" style="14" customWidth="1"/>
    <col min="2" max="6" width="8" style="14"/>
    <col min="7" max="7" width="5.85546875" style="14" customWidth="1"/>
    <col min="8" max="18" width="8" style="14"/>
    <col min="19" max="19" width="9.5703125" style="14" customWidth="1"/>
    <col min="20" max="25" width="8" style="14"/>
    <col min="26" max="26" width="8" style="28"/>
    <col min="27" max="28" width="8" style="14"/>
    <col min="29" max="30" width="6.7109375" style="14" customWidth="1"/>
    <col min="31" max="31" width="6.28515625" style="14" customWidth="1"/>
    <col min="32" max="16384" width="8" style="14"/>
  </cols>
  <sheetData>
    <row r="1" spans="1:31" ht="27" customHeight="1" x14ac:dyDescent="0.25">
      <c r="A1" s="101" t="s">
        <v>29</v>
      </c>
      <c r="B1" s="101"/>
      <c r="C1" s="101"/>
      <c r="D1" s="101"/>
      <c r="E1" s="101"/>
      <c r="F1" s="101"/>
      <c r="G1" s="101"/>
      <c r="H1" s="101"/>
    </row>
    <row r="2" spans="1:31" ht="45.75" customHeight="1" x14ac:dyDescent="0.25">
      <c r="A2" s="66" t="s">
        <v>0</v>
      </c>
      <c r="B2" s="39" t="s">
        <v>1</v>
      </c>
      <c r="C2" s="40"/>
      <c r="D2" s="41"/>
      <c r="E2" s="88" t="s">
        <v>54</v>
      </c>
      <c r="F2" s="91" t="s">
        <v>53</v>
      </c>
      <c r="G2" s="91" t="s">
        <v>2</v>
      </c>
      <c r="H2" s="66" t="s">
        <v>47</v>
      </c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ht="45.75" customHeight="1" x14ac:dyDescent="0.25">
      <c r="A3" s="66"/>
      <c r="B3" s="42"/>
      <c r="C3" s="43"/>
      <c r="D3" s="44"/>
      <c r="E3" s="89"/>
      <c r="F3" s="92"/>
      <c r="G3" s="92"/>
      <c r="H3" s="85" t="s">
        <v>3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67" t="s">
        <v>4</v>
      </c>
      <c r="V3" s="68"/>
      <c r="W3" s="68"/>
      <c r="X3" s="69" t="s">
        <v>5</v>
      </c>
      <c r="Y3" s="70"/>
      <c r="Z3" s="71" t="s">
        <v>6</v>
      </c>
      <c r="AA3" s="72"/>
      <c r="AB3" s="72"/>
      <c r="AC3" s="72"/>
      <c r="AD3" s="72"/>
      <c r="AE3" s="73"/>
    </row>
    <row r="4" spans="1:31" ht="152.25" customHeight="1" x14ac:dyDescent="0.25">
      <c r="A4" s="66"/>
      <c r="B4" s="17" t="s">
        <v>7</v>
      </c>
      <c r="C4" s="17" t="s">
        <v>8</v>
      </c>
      <c r="D4" s="18" t="s">
        <v>55</v>
      </c>
      <c r="E4" s="90"/>
      <c r="F4" s="93"/>
      <c r="G4" s="93"/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5" t="s">
        <v>15</v>
      </c>
      <c r="O4" s="15" t="s">
        <v>16</v>
      </c>
      <c r="P4" s="15" t="s">
        <v>17</v>
      </c>
      <c r="Q4" s="15" t="s">
        <v>18</v>
      </c>
      <c r="R4" s="15" t="s">
        <v>51</v>
      </c>
      <c r="S4" s="15" t="s">
        <v>52</v>
      </c>
      <c r="T4" s="15" t="s">
        <v>49</v>
      </c>
      <c r="U4" s="1" t="s">
        <v>19</v>
      </c>
      <c r="V4" s="1" t="s">
        <v>20</v>
      </c>
      <c r="W4" s="1" t="s">
        <v>21</v>
      </c>
      <c r="X4" s="2" t="s">
        <v>22</v>
      </c>
      <c r="Y4" s="2" t="s">
        <v>23</v>
      </c>
      <c r="Z4" s="30" t="s">
        <v>24</v>
      </c>
      <c r="AA4" s="3" t="s">
        <v>25</v>
      </c>
      <c r="AB4" s="3" t="s">
        <v>26</v>
      </c>
      <c r="AC4" s="3" t="s">
        <v>27</v>
      </c>
      <c r="AD4" s="3" t="s">
        <v>48</v>
      </c>
      <c r="AE4" s="3" t="s">
        <v>28</v>
      </c>
    </row>
    <row r="5" spans="1:31" s="6" customFormat="1" ht="33.75" x14ac:dyDescent="0.25">
      <c r="A5" s="75">
        <v>3332</v>
      </c>
      <c r="B5" s="51" t="s">
        <v>60</v>
      </c>
      <c r="C5" s="45">
        <v>2969</v>
      </c>
      <c r="D5" s="22">
        <v>5937</v>
      </c>
      <c r="E5" s="19" t="s">
        <v>56</v>
      </c>
      <c r="F5" s="21">
        <f>D5/7943</f>
        <v>0.74745058542112552</v>
      </c>
      <c r="G5" s="75">
        <v>3332</v>
      </c>
      <c r="H5" s="58">
        <v>137080</v>
      </c>
      <c r="I5" s="58">
        <v>99382</v>
      </c>
      <c r="J5" s="58">
        <v>65353</v>
      </c>
      <c r="K5" s="58">
        <v>46919</v>
      </c>
      <c r="L5" s="58">
        <v>57617</v>
      </c>
      <c r="M5" s="58">
        <v>33723</v>
      </c>
      <c r="N5" s="58">
        <v>74495</v>
      </c>
      <c r="O5" s="58">
        <v>49849</v>
      </c>
      <c r="P5" s="58">
        <v>32115</v>
      </c>
      <c r="Q5" s="45">
        <v>103485</v>
      </c>
      <c r="R5" s="45">
        <v>13065</v>
      </c>
      <c r="S5" s="45">
        <v>65808</v>
      </c>
      <c r="T5" s="45">
        <v>3143</v>
      </c>
      <c r="U5" s="45">
        <v>164015</v>
      </c>
      <c r="V5" s="58">
        <v>38622</v>
      </c>
      <c r="W5" s="45">
        <v>36619</v>
      </c>
      <c r="X5" s="58">
        <v>1932</v>
      </c>
      <c r="Y5" s="58">
        <v>21999</v>
      </c>
      <c r="Z5" s="100">
        <v>1194</v>
      </c>
      <c r="AA5" s="58">
        <v>504</v>
      </c>
      <c r="AB5" s="58">
        <v>1361</v>
      </c>
      <c r="AC5" s="45">
        <v>184</v>
      </c>
      <c r="AD5" s="82">
        <v>28</v>
      </c>
      <c r="AE5" s="58">
        <v>236</v>
      </c>
    </row>
    <row r="6" spans="1:31" s="6" customFormat="1" ht="22.5" x14ac:dyDescent="0.25">
      <c r="A6" s="75"/>
      <c r="B6" s="51"/>
      <c r="C6" s="46"/>
      <c r="D6" s="22">
        <v>149</v>
      </c>
      <c r="E6" s="19" t="s">
        <v>5</v>
      </c>
      <c r="F6" s="21">
        <f t="shared" ref="F6:F8" si="0">D6/7943</f>
        <v>1.875865541986655E-2</v>
      </c>
      <c r="G6" s="75"/>
      <c r="H6" s="58"/>
      <c r="I6" s="58"/>
      <c r="J6" s="58"/>
      <c r="K6" s="58"/>
      <c r="L6" s="58"/>
      <c r="M6" s="58"/>
      <c r="N6" s="58"/>
      <c r="O6" s="58"/>
      <c r="P6" s="58"/>
      <c r="Q6" s="46"/>
      <c r="R6" s="46"/>
      <c r="S6" s="46"/>
      <c r="T6" s="46"/>
      <c r="U6" s="46"/>
      <c r="V6" s="58"/>
      <c r="W6" s="46"/>
      <c r="X6" s="58"/>
      <c r="Y6" s="58"/>
      <c r="Z6" s="100"/>
      <c r="AA6" s="58"/>
      <c r="AB6" s="58"/>
      <c r="AC6" s="46"/>
      <c r="AD6" s="83"/>
      <c r="AE6" s="58"/>
    </row>
    <row r="7" spans="1:31" s="6" customFormat="1" ht="11.25" x14ac:dyDescent="0.25">
      <c r="A7" s="75"/>
      <c r="B7" s="51"/>
      <c r="C7" s="46"/>
      <c r="D7" s="22">
        <v>497</v>
      </c>
      <c r="E7" s="19" t="s">
        <v>6</v>
      </c>
      <c r="F7" s="21">
        <f t="shared" si="0"/>
        <v>6.2570817071635407E-2</v>
      </c>
      <c r="G7" s="75"/>
      <c r="H7" s="58"/>
      <c r="I7" s="58"/>
      <c r="J7" s="58"/>
      <c r="K7" s="58"/>
      <c r="L7" s="58"/>
      <c r="M7" s="58"/>
      <c r="N7" s="58"/>
      <c r="O7" s="58"/>
      <c r="P7" s="58"/>
      <c r="Q7" s="46"/>
      <c r="R7" s="46"/>
      <c r="S7" s="46"/>
      <c r="T7" s="46"/>
      <c r="U7" s="46"/>
      <c r="V7" s="58"/>
      <c r="W7" s="46"/>
      <c r="X7" s="58"/>
      <c r="Y7" s="58"/>
      <c r="Z7" s="100"/>
      <c r="AA7" s="58"/>
      <c r="AB7" s="58"/>
      <c r="AC7" s="46"/>
      <c r="AD7" s="83"/>
      <c r="AE7" s="58"/>
    </row>
    <row r="8" spans="1:31" s="6" customFormat="1" ht="22.5" x14ac:dyDescent="0.25">
      <c r="A8" s="75"/>
      <c r="B8" s="51"/>
      <c r="C8" s="47"/>
      <c r="D8" s="22">
        <v>1360</v>
      </c>
      <c r="E8" s="19" t="s">
        <v>4</v>
      </c>
      <c r="F8" s="21">
        <f t="shared" si="0"/>
        <v>0.17121994208737254</v>
      </c>
      <c r="G8" s="75"/>
      <c r="H8" s="58"/>
      <c r="I8" s="58"/>
      <c r="J8" s="58"/>
      <c r="K8" s="58"/>
      <c r="L8" s="58"/>
      <c r="M8" s="58"/>
      <c r="N8" s="58"/>
      <c r="O8" s="58"/>
      <c r="P8" s="58"/>
      <c r="Q8" s="47"/>
      <c r="R8" s="47"/>
      <c r="S8" s="47"/>
      <c r="T8" s="47"/>
      <c r="U8" s="47"/>
      <c r="V8" s="58"/>
      <c r="W8" s="47"/>
      <c r="X8" s="58"/>
      <c r="Y8" s="58"/>
      <c r="Z8" s="100"/>
      <c r="AA8" s="58"/>
      <c r="AB8" s="58"/>
      <c r="AC8" s="47"/>
      <c r="AD8" s="84"/>
      <c r="AE8" s="58"/>
    </row>
    <row r="9" spans="1:31" s="6" customFormat="1" ht="32.25" customHeight="1" x14ac:dyDescent="0.25">
      <c r="A9" s="75"/>
      <c r="B9" s="59" t="s">
        <v>61</v>
      </c>
      <c r="C9" s="45">
        <v>138</v>
      </c>
      <c r="D9" s="22">
        <v>625</v>
      </c>
      <c r="E9" s="19" t="s">
        <v>56</v>
      </c>
      <c r="F9" s="21">
        <f>D9/801</f>
        <v>0.78027465667915108</v>
      </c>
      <c r="G9" s="75"/>
      <c r="H9" s="45">
        <v>20565</v>
      </c>
      <c r="I9" s="45">
        <v>13210</v>
      </c>
      <c r="J9" s="45">
        <v>12000</v>
      </c>
      <c r="K9" s="45">
        <v>9052</v>
      </c>
      <c r="L9" s="45">
        <v>8484</v>
      </c>
      <c r="M9" s="45">
        <v>5594</v>
      </c>
      <c r="N9" s="45">
        <v>12526</v>
      </c>
      <c r="O9" s="45">
        <v>7636</v>
      </c>
      <c r="P9" s="45">
        <v>4554</v>
      </c>
      <c r="Q9" s="45">
        <v>15470</v>
      </c>
      <c r="R9" s="45">
        <v>3331</v>
      </c>
      <c r="S9" s="45">
        <v>22559</v>
      </c>
      <c r="T9" s="45">
        <v>359</v>
      </c>
      <c r="U9" s="45">
        <v>29414</v>
      </c>
      <c r="V9" s="45">
        <v>14064</v>
      </c>
      <c r="W9" s="45">
        <v>11723</v>
      </c>
      <c r="X9" s="45">
        <v>744</v>
      </c>
      <c r="Y9" s="45">
        <v>2296</v>
      </c>
      <c r="Z9" s="97">
        <v>46</v>
      </c>
      <c r="AA9" s="45">
        <v>78</v>
      </c>
      <c r="AB9" s="45">
        <v>231</v>
      </c>
      <c r="AC9" s="45">
        <v>0</v>
      </c>
      <c r="AD9" s="45">
        <v>12</v>
      </c>
      <c r="AE9" s="45">
        <v>21</v>
      </c>
    </row>
    <row r="10" spans="1:31" s="6" customFormat="1" ht="21" customHeight="1" x14ac:dyDescent="0.25">
      <c r="A10" s="75"/>
      <c r="B10" s="60"/>
      <c r="C10" s="46"/>
      <c r="D10" s="22">
        <v>11</v>
      </c>
      <c r="E10" s="19" t="s">
        <v>5</v>
      </c>
      <c r="F10" s="21">
        <f t="shared" ref="F10:F12" si="1">D10/801</f>
        <v>1.3732833957553059E-2</v>
      </c>
      <c r="G10" s="7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98"/>
      <c r="AA10" s="46"/>
      <c r="AB10" s="46"/>
      <c r="AC10" s="46"/>
      <c r="AD10" s="46"/>
      <c r="AE10" s="46"/>
    </row>
    <row r="11" spans="1:31" s="6" customFormat="1" ht="11.25" x14ac:dyDescent="0.25">
      <c r="A11" s="75"/>
      <c r="B11" s="60"/>
      <c r="C11" s="46"/>
      <c r="D11" s="22">
        <v>41</v>
      </c>
      <c r="E11" s="19" t="s">
        <v>6</v>
      </c>
      <c r="F11" s="21">
        <f t="shared" si="1"/>
        <v>5.118601747815231E-2</v>
      </c>
      <c r="G11" s="7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98"/>
      <c r="AA11" s="46"/>
      <c r="AB11" s="46"/>
      <c r="AC11" s="46"/>
      <c r="AD11" s="46"/>
      <c r="AE11" s="46"/>
    </row>
    <row r="12" spans="1:31" s="6" customFormat="1" ht="22.5" x14ac:dyDescent="0.25">
      <c r="A12" s="75"/>
      <c r="B12" s="61"/>
      <c r="C12" s="47"/>
      <c r="D12" s="22">
        <v>124</v>
      </c>
      <c r="E12" s="19" t="s">
        <v>4</v>
      </c>
      <c r="F12" s="21">
        <f t="shared" si="1"/>
        <v>0.15480649188514356</v>
      </c>
      <c r="G12" s="75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99"/>
      <c r="AA12" s="47"/>
      <c r="AB12" s="47"/>
      <c r="AC12" s="47"/>
      <c r="AD12" s="47"/>
      <c r="AE12" s="47"/>
    </row>
    <row r="13" spans="1:31" s="6" customFormat="1" ht="33.75" x14ac:dyDescent="0.2">
      <c r="A13" s="38"/>
      <c r="B13" s="59" t="s">
        <v>62</v>
      </c>
      <c r="C13" s="45">
        <v>225</v>
      </c>
      <c r="D13" s="102">
        <v>852</v>
      </c>
      <c r="E13" s="19" t="s">
        <v>56</v>
      </c>
      <c r="F13" s="21">
        <f>D13/1123</f>
        <v>0.75868210151380233</v>
      </c>
      <c r="G13" s="38"/>
      <c r="H13" s="45">
        <v>29620</v>
      </c>
      <c r="I13" s="45">
        <v>17084</v>
      </c>
      <c r="J13" s="45">
        <v>15404</v>
      </c>
      <c r="K13" s="45">
        <v>9224</v>
      </c>
      <c r="L13" s="45">
        <v>11354</v>
      </c>
      <c r="M13" s="45">
        <v>6963</v>
      </c>
      <c r="N13" s="45">
        <v>16756</v>
      </c>
      <c r="O13" s="45">
        <v>10208</v>
      </c>
      <c r="P13" s="45">
        <v>6277</v>
      </c>
      <c r="Q13" s="45">
        <v>21167</v>
      </c>
      <c r="R13" s="45">
        <v>6346</v>
      </c>
      <c r="S13" s="45">
        <v>27174</v>
      </c>
      <c r="T13" s="45">
        <v>966</v>
      </c>
      <c r="U13" s="45">
        <v>39738</v>
      </c>
      <c r="V13" s="45">
        <v>11650</v>
      </c>
      <c r="W13" s="45">
        <v>15960</v>
      </c>
      <c r="X13" s="45">
        <v>644</v>
      </c>
      <c r="Y13" s="45">
        <v>6238</v>
      </c>
      <c r="Z13" s="97">
        <v>322</v>
      </c>
      <c r="AA13" s="45">
        <v>116</v>
      </c>
      <c r="AB13" s="45">
        <v>223</v>
      </c>
      <c r="AC13" s="45">
        <v>0</v>
      </c>
      <c r="AD13" s="45">
        <v>18</v>
      </c>
      <c r="AE13" s="45">
        <v>30</v>
      </c>
    </row>
    <row r="14" spans="1:31" s="6" customFormat="1" ht="22.5" x14ac:dyDescent="0.2">
      <c r="A14" s="38"/>
      <c r="B14" s="60"/>
      <c r="C14" s="46"/>
      <c r="D14" s="102">
        <v>17</v>
      </c>
      <c r="E14" s="19" t="s">
        <v>5</v>
      </c>
      <c r="F14" s="21">
        <f t="shared" ref="F14:F16" si="2">D14/1123</f>
        <v>1.5138023152270703E-2</v>
      </c>
      <c r="G14" s="3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98"/>
      <c r="AA14" s="46"/>
      <c r="AB14" s="46"/>
      <c r="AC14" s="46"/>
      <c r="AD14" s="46"/>
      <c r="AE14" s="46"/>
    </row>
    <row r="15" spans="1:31" s="6" customFormat="1" ht="11.25" x14ac:dyDescent="0.2">
      <c r="A15" s="38"/>
      <c r="B15" s="60"/>
      <c r="C15" s="46"/>
      <c r="D15" s="102">
        <v>63</v>
      </c>
      <c r="E15" s="19" t="s">
        <v>6</v>
      </c>
      <c r="F15" s="21">
        <f t="shared" si="2"/>
        <v>5.6099732858414957E-2</v>
      </c>
      <c r="G15" s="38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98"/>
      <c r="AA15" s="46"/>
      <c r="AB15" s="46"/>
      <c r="AC15" s="46"/>
      <c r="AD15" s="46"/>
      <c r="AE15" s="46"/>
    </row>
    <row r="16" spans="1:31" s="6" customFormat="1" ht="22.5" x14ac:dyDescent="0.2">
      <c r="A16" s="38"/>
      <c r="B16" s="61"/>
      <c r="C16" s="47"/>
      <c r="D16" s="102">
        <v>191</v>
      </c>
      <c r="E16" s="19" t="s">
        <v>4</v>
      </c>
      <c r="F16" s="21">
        <f t="shared" si="2"/>
        <v>0.17008014247551201</v>
      </c>
      <c r="G16" s="38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99"/>
      <c r="AA16" s="47"/>
      <c r="AB16" s="47"/>
      <c r="AC16" s="47"/>
      <c r="AD16" s="47"/>
      <c r="AE16" s="47"/>
    </row>
    <row r="17" spans="1:31" ht="25.5" customHeight="1" x14ac:dyDescent="0.25">
      <c r="A17" s="51" t="s">
        <v>37</v>
      </c>
      <c r="B17" s="51"/>
      <c r="C17" s="51"/>
      <c r="D17" s="51"/>
      <c r="E17" s="51"/>
      <c r="F17" s="51"/>
      <c r="G17" s="51"/>
      <c r="H17" s="4">
        <f>H5+H9+H13</f>
        <v>187265</v>
      </c>
      <c r="I17" s="4">
        <f t="shared" ref="I17:AE17" si="3">I5+I9+I13</f>
        <v>129676</v>
      </c>
      <c r="J17" s="4">
        <f t="shared" si="3"/>
        <v>92757</v>
      </c>
      <c r="K17" s="4">
        <f t="shared" si="3"/>
        <v>65195</v>
      </c>
      <c r="L17" s="4">
        <f t="shared" si="3"/>
        <v>77455</v>
      </c>
      <c r="M17" s="4">
        <f t="shared" si="3"/>
        <v>46280</v>
      </c>
      <c r="N17" s="4">
        <f t="shared" si="3"/>
        <v>103777</v>
      </c>
      <c r="O17" s="4">
        <f t="shared" si="3"/>
        <v>67693</v>
      </c>
      <c r="P17" s="4">
        <f t="shared" si="3"/>
        <v>42946</v>
      </c>
      <c r="Q17" s="4">
        <f t="shared" si="3"/>
        <v>140122</v>
      </c>
      <c r="R17" s="4">
        <f t="shared" si="3"/>
        <v>22742</v>
      </c>
      <c r="S17" s="4">
        <f t="shared" si="3"/>
        <v>115541</v>
      </c>
      <c r="T17" s="4">
        <f t="shared" si="3"/>
        <v>4468</v>
      </c>
      <c r="U17" s="4">
        <f t="shared" si="3"/>
        <v>233167</v>
      </c>
      <c r="V17" s="4">
        <f t="shared" si="3"/>
        <v>64336</v>
      </c>
      <c r="W17" s="4">
        <f t="shared" si="3"/>
        <v>64302</v>
      </c>
      <c r="X17" s="4">
        <f t="shared" si="3"/>
        <v>3320</v>
      </c>
      <c r="Y17" s="4">
        <f t="shared" si="3"/>
        <v>30533</v>
      </c>
      <c r="Z17" s="4">
        <f t="shared" si="3"/>
        <v>1562</v>
      </c>
      <c r="AA17" s="4">
        <f t="shared" si="3"/>
        <v>698</v>
      </c>
      <c r="AB17" s="4">
        <f t="shared" si="3"/>
        <v>1815</v>
      </c>
      <c r="AC17" s="4">
        <f t="shared" si="3"/>
        <v>184</v>
      </c>
      <c r="AD17" s="4">
        <f t="shared" si="3"/>
        <v>58</v>
      </c>
      <c r="AE17" s="4">
        <f t="shared" si="3"/>
        <v>287</v>
      </c>
    </row>
    <row r="18" spans="1:31" ht="27" customHeight="1" x14ac:dyDescent="0.2">
      <c r="A18" s="51" t="s">
        <v>64</v>
      </c>
      <c r="B18" s="51"/>
      <c r="C18" s="51"/>
      <c r="D18" s="51"/>
      <c r="E18" s="51"/>
      <c r="F18" s="51"/>
      <c r="G18" s="51"/>
      <c r="H18" s="7">
        <v>6.4500000000000002E-2</v>
      </c>
      <c r="I18" s="7">
        <v>5.8500000000000003E-2</v>
      </c>
      <c r="J18" s="8">
        <v>0.10717999</v>
      </c>
      <c r="K18" s="9">
        <v>6.6000000000000003E-2</v>
      </c>
      <c r="L18" s="9">
        <v>4.8000000000000001E-2</v>
      </c>
      <c r="M18" s="10">
        <v>0.03</v>
      </c>
      <c r="N18" s="11">
        <v>0.09</v>
      </c>
      <c r="O18" s="11">
        <v>0.23499999999999999</v>
      </c>
      <c r="P18" s="12">
        <v>0.1034559</v>
      </c>
      <c r="Q18" s="7">
        <v>0.1205</v>
      </c>
      <c r="R18" s="24">
        <v>6.1499999999999999E-2</v>
      </c>
      <c r="S18" s="25">
        <v>4.1000000000000002E-2</v>
      </c>
      <c r="T18" s="7">
        <v>0.188</v>
      </c>
      <c r="U18" s="9">
        <v>9.7000000000000003E-2</v>
      </c>
      <c r="V18" s="13">
        <v>8.9969999999999994E-2</v>
      </c>
      <c r="W18" s="11">
        <v>0.22</v>
      </c>
      <c r="X18" s="11">
        <v>0.12</v>
      </c>
      <c r="Y18" s="26">
        <v>4.6399999999999997E-2</v>
      </c>
      <c r="Z18" s="29">
        <v>3.27</v>
      </c>
      <c r="AA18" s="11">
        <v>4.8600000000000003</v>
      </c>
      <c r="AB18" s="11">
        <v>11.52</v>
      </c>
      <c r="AC18" s="11">
        <v>2.21</v>
      </c>
      <c r="AD18" s="27">
        <v>73.87</v>
      </c>
      <c r="AE18" s="11">
        <v>0.52</v>
      </c>
    </row>
    <row r="19" spans="1:31" ht="24" customHeight="1" x14ac:dyDescent="0.25">
      <c r="A19" s="51" t="s">
        <v>63</v>
      </c>
      <c r="B19" s="51"/>
      <c r="C19" s="51"/>
      <c r="D19" s="51"/>
      <c r="E19" s="51"/>
      <c r="F19" s="51"/>
      <c r="G19" s="51"/>
      <c r="H19" s="5">
        <f>H17*H18</f>
        <v>12078.592500000001</v>
      </c>
      <c r="I19" s="5">
        <f t="shared" ref="I19:AE19" si="4">I17*I18</f>
        <v>7586.0460000000003</v>
      </c>
      <c r="J19" s="5">
        <f t="shared" si="4"/>
        <v>9941.6943324300009</v>
      </c>
      <c r="K19" s="5">
        <f t="shared" si="4"/>
        <v>4302.87</v>
      </c>
      <c r="L19" s="5">
        <f t="shared" si="4"/>
        <v>3717.84</v>
      </c>
      <c r="M19" s="5">
        <f t="shared" si="4"/>
        <v>1388.3999999999999</v>
      </c>
      <c r="N19" s="5">
        <f t="shared" si="4"/>
        <v>9339.93</v>
      </c>
      <c r="O19" s="5">
        <f t="shared" si="4"/>
        <v>15907.855</v>
      </c>
      <c r="P19" s="5">
        <f t="shared" si="4"/>
        <v>4443.0170814000003</v>
      </c>
      <c r="Q19" s="5">
        <f t="shared" si="4"/>
        <v>16884.701000000001</v>
      </c>
      <c r="R19" s="5">
        <f t="shared" si="4"/>
        <v>1398.633</v>
      </c>
      <c r="S19" s="5">
        <f t="shared" si="4"/>
        <v>4737.1810000000005</v>
      </c>
      <c r="T19" s="5">
        <f t="shared" si="4"/>
        <v>839.98400000000004</v>
      </c>
      <c r="U19" s="5">
        <f t="shared" si="4"/>
        <v>22617.199000000001</v>
      </c>
      <c r="V19" s="5">
        <f t="shared" si="4"/>
        <v>5788.3099199999997</v>
      </c>
      <c r="W19" s="5">
        <f t="shared" si="4"/>
        <v>14146.44</v>
      </c>
      <c r="X19" s="5">
        <f t="shared" si="4"/>
        <v>398.4</v>
      </c>
      <c r="Y19" s="5">
        <f t="shared" si="4"/>
        <v>1416.7311999999999</v>
      </c>
      <c r="Z19" s="5">
        <f t="shared" si="4"/>
        <v>5107.74</v>
      </c>
      <c r="AA19" s="5">
        <f t="shared" si="4"/>
        <v>3392.28</v>
      </c>
      <c r="AB19" s="5">
        <f t="shared" si="4"/>
        <v>20908.8</v>
      </c>
      <c r="AC19" s="5">
        <f t="shared" si="4"/>
        <v>406.64</v>
      </c>
      <c r="AD19" s="5">
        <f t="shared" si="4"/>
        <v>4284.46</v>
      </c>
      <c r="AE19" s="5">
        <f t="shared" si="4"/>
        <v>149.24</v>
      </c>
    </row>
    <row r="20" spans="1:31" ht="20.25" customHeight="1" x14ac:dyDescent="0.25">
      <c r="A20" s="51" t="s">
        <v>40</v>
      </c>
      <c r="B20" s="51"/>
      <c r="C20" s="51"/>
      <c r="D20" s="51"/>
      <c r="E20" s="51"/>
      <c r="F20" s="51"/>
      <c r="G20" s="51"/>
      <c r="H20" s="50">
        <f>H19+I19+J19+K19+L19+M19+N19+O19+P19+Q19+R19+S19+T19+U19+V19+W19+X19+Y19+Z19+AA19+AB19+AC19+AD19+AE19</f>
        <v>171182.98403382997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</row>
    <row r="21" spans="1:31" ht="22.5" customHeight="1" x14ac:dyDescent="0.25">
      <c r="A21" s="51" t="s">
        <v>41</v>
      </c>
      <c r="B21" s="51"/>
      <c r="C21" s="51"/>
      <c r="D21" s="51"/>
      <c r="E21" s="51"/>
      <c r="F21" s="51"/>
      <c r="G21" s="51"/>
      <c r="H21" s="77" t="s">
        <v>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54"/>
      <c r="U21" s="51" t="s">
        <v>4</v>
      </c>
      <c r="V21" s="51"/>
      <c r="W21" s="51"/>
      <c r="X21" s="51" t="s">
        <v>5</v>
      </c>
      <c r="Y21" s="51"/>
      <c r="Z21" s="51" t="s">
        <v>6</v>
      </c>
      <c r="AA21" s="51"/>
      <c r="AB21" s="51"/>
      <c r="AC21" s="51"/>
      <c r="AD21" s="51"/>
      <c r="AE21" s="51"/>
    </row>
    <row r="22" spans="1:31" ht="29.25" customHeight="1" x14ac:dyDescent="0.25">
      <c r="A22" s="51"/>
      <c r="B22" s="51"/>
      <c r="C22" s="51"/>
      <c r="D22" s="51"/>
      <c r="E22" s="51"/>
      <c r="F22" s="51"/>
      <c r="G22" s="51"/>
      <c r="H22" s="79">
        <f>T19+S19+R19+Q19+P19+O19+N19++M19+L19+K19+J19+I19+H19</f>
        <v>92566.743913830011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1"/>
      <c r="U22" s="55">
        <f>U19+V19+W19</f>
        <v>42551.948920000003</v>
      </c>
      <c r="V22" s="56"/>
      <c r="W22" s="57"/>
      <c r="X22" s="52">
        <f>X19+Y19</f>
        <v>1815.1311999999998</v>
      </c>
      <c r="Y22" s="52"/>
      <c r="Z22" s="50">
        <f>Z19+AA19+AB19+AC19+AD19+AE19</f>
        <v>34249.159999999996</v>
      </c>
      <c r="AA22" s="50"/>
      <c r="AB22" s="50"/>
      <c r="AC22" s="50"/>
      <c r="AD22" s="50"/>
      <c r="AE22" s="50"/>
    </row>
    <row r="23" spans="1:31" ht="34.5" customHeight="1" x14ac:dyDescent="0.25">
      <c r="A23" s="51" t="s">
        <v>42</v>
      </c>
      <c r="B23" s="51"/>
      <c r="C23" s="51"/>
      <c r="D23" s="51"/>
      <c r="E23" s="51"/>
      <c r="F23" s="51"/>
      <c r="G23" s="51"/>
      <c r="H23" s="79">
        <v>2184600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1"/>
      <c r="U23" s="53">
        <v>590000</v>
      </c>
      <c r="V23" s="53"/>
      <c r="W23" s="53"/>
      <c r="X23" s="52">
        <v>50000</v>
      </c>
      <c r="Y23" s="52"/>
      <c r="Z23" s="52">
        <v>620700</v>
      </c>
      <c r="AA23" s="52"/>
      <c r="AB23" s="52"/>
      <c r="AC23" s="52"/>
      <c r="AD23" s="52"/>
      <c r="AE23" s="52"/>
    </row>
  </sheetData>
  <mergeCells count="110">
    <mergeCell ref="K9:K12"/>
    <mergeCell ref="J9:J12"/>
    <mergeCell ref="I9:I12"/>
    <mergeCell ref="H9:H12"/>
    <mergeCell ref="C9:C12"/>
    <mergeCell ref="B9:B12"/>
    <mergeCell ref="A1:H1"/>
    <mergeCell ref="A2:A4"/>
    <mergeCell ref="B2:D3"/>
    <mergeCell ref="E2:E4"/>
    <mergeCell ref="F2:F4"/>
    <mergeCell ref="G2:G4"/>
    <mergeCell ref="H2:AE2"/>
    <mergeCell ref="H3:T3"/>
    <mergeCell ref="U3:W3"/>
    <mergeCell ref="X3:Y3"/>
    <mergeCell ref="Z3:AE3"/>
    <mergeCell ref="A5:A12"/>
    <mergeCell ref="T9:T12"/>
    <mergeCell ref="U9:U12"/>
    <mergeCell ref="V9:V12"/>
    <mergeCell ref="W9:W12"/>
    <mergeCell ref="L9:L12"/>
    <mergeCell ref="M9:M12"/>
    <mergeCell ref="N9:N12"/>
    <mergeCell ref="O9:O12"/>
    <mergeCell ref="P9:P12"/>
    <mergeCell ref="Q9:Q12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AD9:AD12"/>
    <mergeCell ref="AE9:AE12"/>
    <mergeCell ref="B5:B8"/>
    <mergeCell ref="C5:C8"/>
    <mergeCell ref="H5:H8"/>
    <mergeCell ref="I5:I8"/>
    <mergeCell ref="J5:J8"/>
    <mergeCell ref="K5:K8"/>
    <mergeCell ref="L5:L8"/>
    <mergeCell ref="M5:M8"/>
    <mergeCell ref="X9:X12"/>
    <mergeCell ref="Y9:Y12"/>
    <mergeCell ref="Z9:Z12"/>
    <mergeCell ref="AA9:AA12"/>
    <mergeCell ref="AB9:AB12"/>
    <mergeCell ref="AC9:AC12"/>
    <mergeCell ref="R9:R12"/>
    <mergeCell ref="S9:S12"/>
    <mergeCell ref="Z5:Z8"/>
    <mergeCell ref="AA5:AA8"/>
    <mergeCell ref="AB5:AB8"/>
    <mergeCell ref="AC5:AC8"/>
    <mergeCell ref="AD5:AD8"/>
    <mergeCell ref="AE5:AE8"/>
    <mergeCell ref="X5:X8"/>
    <mergeCell ref="Y5:Y8"/>
    <mergeCell ref="B13:B16"/>
    <mergeCell ref="C13:C16"/>
    <mergeCell ref="H13:H16"/>
    <mergeCell ref="I13:I16"/>
    <mergeCell ref="J13:J16"/>
    <mergeCell ref="K13:K16"/>
    <mergeCell ref="L13:L16"/>
    <mergeCell ref="M13:M16"/>
    <mergeCell ref="AC13:AC16"/>
    <mergeCell ref="AD13:AD16"/>
    <mergeCell ref="AE13:AE16"/>
    <mergeCell ref="T13:T16"/>
    <mergeCell ref="U13:U16"/>
    <mergeCell ref="V13:V16"/>
    <mergeCell ref="W13:W16"/>
    <mergeCell ref="X13:X16"/>
    <mergeCell ref="Y13:Y16"/>
    <mergeCell ref="Z13:Z16"/>
    <mergeCell ref="AA13:AA16"/>
    <mergeCell ref="AB13:AB16"/>
    <mergeCell ref="N13:N16"/>
    <mergeCell ref="O13:O16"/>
    <mergeCell ref="P13:P16"/>
    <mergeCell ref="Q13:Q16"/>
    <mergeCell ref="R13:R16"/>
    <mergeCell ref="S13:S16"/>
    <mergeCell ref="G5:G12"/>
    <mergeCell ref="A17:G17"/>
    <mergeCell ref="A18:G18"/>
    <mergeCell ref="A19:G19"/>
    <mergeCell ref="A20:G20"/>
    <mergeCell ref="H20:AE20"/>
    <mergeCell ref="A21:G22"/>
    <mergeCell ref="H21:T21"/>
    <mergeCell ref="U21:W21"/>
    <mergeCell ref="X21:Y21"/>
    <mergeCell ref="Z21:AE21"/>
    <mergeCell ref="H22:T22"/>
    <mergeCell ref="U22:W22"/>
    <mergeCell ref="X22:Y22"/>
    <mergeCell ref="Z22:AE22"/>
    <mergeCell ref="A23:G23"/>
    <mergeCell ref="H23:T23"/>
    <mergeCell ref="U23:W23"/>
    <mergeCell ref="X23:Y23"/>
    <mergeCell ref="Z23:AE23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იანვარი 2018</vt:lpstr>
      <vt:lpstr>სულ დეკ ჩთ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cp:lastPrinted>2018-02-01T14:54:18Z</cp:lastPrinted>
  <dcterms:created xsi:type="dcterms:W3CDTF">2017-09-28T12:33:21Z</dcterms:created>
  <dcterms:modified xsi:type="dcterms:W3CDTF">2018-03-01T06:48:07Z</dcterms:modified>
</cp:coreProperties>
</file>